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Fantini\Downloads\"/>
    </mc:Choice>
  </mc:AlternateContent>
  <xr:revisionPtr revIDLastSave="0" documentId="13_ncr:1_{6CB7D8A0-A807-4262-A279-19A7159E5E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A 2026 previsionale" sheetId="1" r:id="rId1"/>
  </sheets>
  <definedNames>
    <definedName name="Z_990F686F_9C68_48B3_82D8_CA5F8049FD91_.wvu.FilterData" localSheetId="0" hidden="1">'POA 2026 previsionale'!$A$1:$M$22</definedName>
  </definedNames>
  <calcPr calcId="191029"/>
  <customWorkbookViews>
    <customWorkbookView name="Filtro 1" guid="{990F686F-9C68-48B3-82D8-CA5F8049FD91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G9DWybg0nS/7PXEb5iShjZlvHgv3xnEEmEnmD4ahVJM="/>
    </ext>
  </extLst>
</workbook>
</file>

<file path=xl/calcChain.xml><?xml version="1.0" encoding="utf-8"?>
<calcChain xmlns="http://schemas.openxmlformats.org/spreadsheetml/2006/main">
  <c r="E121" i="1" l="1"/>
  <c r="L105" i="1"/>
  <c r="M104" i="1"/>
  <c r="M103" i="1"/>
  <c r="M105" i="1" s="1"/>
  <c r="L99" i="1"/>
  <c r="F99" i="1"/>
  <c r="F100" i="1" s="1"/>
  <c r="E99" i="1"/>
  <c r="D99" i="1"/>
  <c r="M98" i="1"/>
  <c r="M97" i="1"/>
  <c r="M96" i="1"/>
  <c r="G95" i="1"/>
  <c r="M95" i="1" s="1"/>
  <c r="M94" i="1"/>
  <c r="M93" i="1"/>
  <c r="L92" i="1"/>
  <c r="K92" i="1"/>
  <c r="K100" i="1" s="1"/>
  <c r="J92" i="1"/>
  <c r="J100" i="1" s="1"/>
  <c r="I92" i="1"/>
  <c r="I100" i="1" s="1"/>
  <c r="H92" i="1"/>
  <c r="G92" i="1"/>
  <c r="I90" i="1"/>
  <c r="H90" i="1"/>
  <c r="F90" i="1"/>
  <c r="E90" i="1"/>
  <c r="D90" i="1"/>
  <c r="M89" i="1"/>
  <c r="M88" i="1"/>
  <c r="G87" i="1"/>
  <c r="G86" i="1"/>
  <c r="M86" i="1" s="1"/>
  <c r="G85" i="1"/>
  <c r="M85" i="1" s="1"/>
  <c r="M84" i="1"/>
  <c r="L83" i="1"/>
  <c r="M83" i="1" s="1"/>
  <c r="M82" i="1"/>
  <c r="L81" i="1"/>
  <c r="M80" i="1"/>
  <c r="H80" i="1"/>
  <c r="M79" i="1"/>
  <c r="L78" i="1"/>
  <c r="M78" i="1" s="1"/>
  <c r="M77" i="1"/>
  <c r="M76" i="1"/>
  <c r="M75" i="1"/>
  <c r="J74" i="1"/>
  <c r="J90" i="1" s="1"/>
  <c r="M73" i="1"/>
  <c r="K72" i="1"/>
  <c r="J72" i="1"/>
  <c r="I72" i="1"/>
  <c r="H72" i="1"/>
  <c r="F72" i="1"/>
  <c r="E72" i="1"/>
  <c r="L71" i="1"/>
  <c r="L72" i="1" s="1"/>
  <c r="D71" i="1"/>
  <c r="M70" i="1"/>
  <c r="L70" i="1"/>
  <c r="M68" i="1"/>
  <c r="L67" i="1"/>
  <c r="K67" i="1"/>
  <c r="I67" i="1"/>
  <c r="H67" i="1"/>
  <c r="F67" i="1"/>
  <c r="E67" i="1"/>
  <c r="D67" i="1"/>
  <c r="J66" i="1"/>
  <c r="M66" i="1" s="1"/>
  <c r="M65" i="1"/>
  <c r="G64" i="1"/>
  <c r="M64" i="1" s="1"/>
  <c r="G63" i="1"/>
  <c r="M63" i="1" s="1"/>
  <c r="G62" i="1"/>
  <c r="M62" i="1" s="1"/>
  <c r="G61" i="1"/>
  <c r="G60" i="1"/>
  <c r="M60" i="1" s="1"/>
  <c r="M59" i="1"/>
  <c r="G58" i="1"/>
  <c r="M58" i="1" s="1"/>
  <c r="G57" i="1"/>
  <c r="M57" i="1" s="1"/>
  <c r="G56" i="1"/>
  <c r="M56" i="1" s="1"/>
  <c r="J54" i="1"/>
  <c r="J67" i="1" s="1"/>
  <c r="G54" i="1"/>
  <c r="M53" i="1"/>
  <c r="M52" i="1"/>
  <c r="M51" i="1"/>
  <c r="M49" i="1"/>
  <c r="M48" i="1"/>
  <c r="M47" i="1"/>
  <c r="M46" i="1"/>
  <c r="G45" i="1"/>
  <c r="M45" i="1" s="1"/>
  <c r="M44" i="1"/>
  <c r="M43" i="1"/>
  <c r="M42" i="1"/>
  <c r="M41" i="1"/>
  <c r="M40" i="1"/>
  <c r="M39" i="1"/>
  <c r="G38" i="1"/>
  <c r="M38" i="1" s="1"/>
  <c r="G35" i="1"/>
  <c r="M35" i="1" s="1"/>
  <c r="M34" i="1"/>
  <c r="G33" i="1"/>
  <c r="M33" i="1" s="1"/>
  <c r="M32" i="1"/>
  <c r="G31" i="1"/>
  <c r="M31" i="1" s="1"/>
  <c r="L30" i="1"/>
  <c r="K30" i="1"/>
  <c r="J30" i="1"/>
  <c r="I30" i="1"/>
  <c r="H30" i="1"/>
  <c r="F30" i="1"/>
  <c r="E30" i="1"/>
  <c r="D30" i="1"/>
  <c r="M29" i="1"/>
  <c r="M28" i="1"/>
  <c r="G27" i="1"/>
  <c r="M27" i="1" s="1"/>
  <c r="L22" i="1"/>
  <c r="J22" i="1"/>
  <c r="I22" i="1"/>
  <c r="H22" i="1"/>
  <c r="F22" i="1"/>
  <c r="E22" i="1"/>
  <c r="D22" i="1"/>
  <c r="M21" i="1"/>
  <c r="M19" i="1"/>
  <c r="M18" i="1"/>
  <c r="M17" i="1"/>
  <c r="M16" i="1"/>
  <c r="G15" i="1"/>
  <c r="G14" i="1"/>
  <c r="M14" i="1" s="1"/>
  <c r="G13" i="1"/>
  <c r="M13" i="1" s="1"/>
  <c r="M11" i="1"/>
  <c r="H10" i="1"/>
  <c r="M10" i="1" s="1"/>
  <c r="J9" i="1"/>
  <c r="M9" i="1" s="1"/>
  <c r="K8" i="1"/>
  <c r="K22" i="1" s="1"/>
  <c r="M7" i="1"/>
  <c r="M6" i="1"/>
  <c r="M5" i="1"/>
  <c r="J4" i="1"/>
  <c r="M4" i="1" s="1"/>
  <c r="M99" i="1" l="1"/>
  <c r="G90" i="1"/>
  <c r="M87" i="1"/>
  <c r="G67" i="1"/>
  <c r="L90" i="1"/>
  <c r="L100" i="1" s="1"/>
  <c r="L106" i="1" s="1"/>
  <c r="G30" i="1"/>
  <c r="G22" i="1"/>
  <c r="F106" i="1"/>
  <c r="F109" i="1" s="1"/>
  <c r="E100" i="1"/>
  <c r="E106" i="1" s="1"/>
  <c r="E109" i="1" s="1"/>
  <c r="H100" i="1"/>
  <c r="H106" i="1" s="1"/>
  <c r="H109" i="1" s="1"/>
  <c r="K106" i="1"/>
  <c r="K109" i="1" s="1"/>
  <c r="M30" i="1"/>
  <c r="M61" i="1"/>
  <c r="M67" i="1" s="1"/>
  <c r="G71" i="1"/>
  <c r="M81" i="1"/>
  <c r="D72" i="1"/>
  <c r="D100" i="1" s="1"/>
  <c r="D106" i="1" s="1"/>
  <c r="D109" i="1" s="1"/>
  <c r="M15" i="1"/>
  <c r="M22" i="1" s="1"/>
  <c r="M8" i="1"/>
  <c r="M54" i="1"/>
  <c r="I106" i="1"/>
  <c r="I109" i="1" s="1"/>
  <c r="J106" i="1"/>
  <c r="J109" i="1" s="1"/>
  <c r="M74" i="1"/>
  <c r="G99" i="1"/>
  <c r="M90" i="1" l="1"/>
  <c r="M112" i="1"/>
  <c r="G100" i="1"/>
  <c r="G106" i="1" s="1"/>
  <c r="G109" i="1" s="1"/>
  <c r="G72" i="1"/>
  <c r="M71" i="1"/>
  <c r="M72" i="1" s="1"/>
  <c r="M113" i="1" s="1"/>
  <c r="M100" i="1" l="1"/>
  <c r="M106" i="1" s="1"/>
  <c r="M107" i="1" s="1"/>
  <c r="L107" i="1" s="1"/>
  <c r="K113" i="1"/>
  <c r="H113" i="1"/>
  <c r="F113" i="1"/>
  <c r="E113" i="1"/>
  <c r="J113" i="1"/>
  <c r="I113" i="1"/>
  <c r="D113" i="1"/>
  <c r="F112" i="1"/>
  <c r="E112" i="1"/>
  <c r="K112" i="1"/>
  <c r="I112" i="1"/>
  <c r="J112" i="1"/>
  <c r="D112" i="1"/>
  <c r="H112" i="1"/>
  <c r="L112" i="1"/>
  <c r="M108" i="1" l="1"/>
  <c r="L108" i="1" s="1"/>
  <c r="L109" i="1" s="1"/>
  <c r="G113" i="1"/>
  <c r="G112" i="1"/>
  <c r="M109" i="1"/>
  <c r="E110" i="1" l="1"/>
  <c r="E111" i="1" s="1"/>
  <c r="D110" i="1"/>
  <c r="J110" i="1"/>
  <c r="J111" i="1" s="1"/>
  <c r="K110" i="1"/>
  <c r="K111" i="1" s="1"/>
  <c r="H110" i="1"/>
  <c r="H111" i="1" s="1"/>
  <c r="I110" i="1"/>
  <c r="I111" i="1" s="1"/>
  <c r="F110" i="1"/>
  <c r="F111" i="1" s="1"/>
  <c r="G110" i="1"/>
  <c r="G111" i="1" s="1"/>
  <c r="D111" i="1"/>
</calcChain>
</file>

<file path=xl/sharedStrings.xml><?xml version="1.0" encoding="utf-8"?>
<sst xmlns="http://schemas.openxmlformats.org/spreadsheetml/2006/main" count="339" uniqueCount="237">
  <si>
    <t>Descrizione contabilità generale</t>
  </si>
  <si>
    <t>Tipo</t>
  </si>
  <si>
    <t>Servizi cimiteriali (CdR)</t>
  </si>
  <si>
    <t>Servizi cimiteriali (Zola)</t>
  </si>
  <si>
    <t>Servizi cimiteriali (MSP)</t>
  </si>
  <si>
    <t>Servizi cimiteriali</t>
  </si>
  <si>
    <t>Edifici</t>
  </si>
  <si>
    <t xml:space="preserve">Calore e p. ill. </t>
  </si>
  <si>
    <t>Strade e sosta</t>
  </si>
  <si>
    <t xml:space="preserve">Verde </t>
  </si>
  <si>
    <t>Struttura azienda</t>
  </si>
  <si>
    <t>Totale 2026</t>
  </si>
  <si>
    <t>RICAVI</t>
  </si>
  <si>
    <t>Cod</t>
  </si>
  <si>
    <t>Tipo di ricavo</t>
  </si>
  <si>
    <t xml:space="preserve">Edifici </t>
  </si>
  <si>
    <t xml:space="preserve">Calore pubbblica illuminazione </t>
  </si>
  <si>
    <t>R 1</t>
  </si>
  <si>
    <t xml:space="preserve">Corrispettivi sosta parcometri </t>
  </si>
  <si>
    <t>Variabile</t>
  </si>
  <si>
    <t>R 2</t>
  </si>
  <si>
    <t xml:space="preserve">Corrispettivi sosta parcheggio Ronzani </t>
  </si>
  <si>
    <t>R 3</t>
  </si>
  <si>
    <t xml:space="preserve">Corrispettivi sosta abbonamenti </t>
  </si>
  <si>
    <t>R 4</t>
  </si>
  <si>
    <t>Rimborso verbali sosta e autorizzazioni scavo</t>
  </si>
  <si>
    <t>R 5</t>
  </si>
  <si>
    <t xml:space="preserve">Corrispettivi verde - ordinario </t>
  </si>
  <si>
    <t>Fisso</t>
  </si>
  <si>
    <t>R 6</t>
  </si>
  <si>
    <t xml:space="preserve">Corrispettivi strade - ordinario </t>
  </si>
  <si>
    <t>R 7</t>
  </si>
  <si>
    <t xml:space="preserve">Corrispettivi edifici - ordinario </t>
  </si>
  <si>
    <t>R 8</t>
  </si>
  <si>
    <t>Corrispettivo calore e pubblica illuminazione</t>
  </si>
  <si>
    <t>R 9</t>
  </si>
  <si>
    <t>Integrazione infrannuale corrispettivi</t>
  </si>
  <si>
    <t>R 10</t>
  </si>
  <si>
    <t xml:space="preserve">Concessioni cimiteriali </t>
  </si>
  <si>
    <t>R 11</t>
  </si>
  <si>
    <t xml:space="preserve">Servizi cimiteriali </t>
  </si>
  <si>
    <t>R 12</t>
  </si>
  <si>
    <t xml:space="preserve">Luci votive </t>
  </si>
  <si>
    <t>R 13</t>
  </si>
  <si>
    <t>Locazioni</t>
  </si>
  <si>
    <t>R 14</t>
  </si>
  <si>
    <t xml:space="preserve">Canoni telefonia mobile </t>
  </si>
  <si>
    <t>R 15</t>
  </si>
  <si>
    <t xml:space="preserve">Canoni pubblicita' </t>
  </si>
  <si>
    <t>R 16</t>
  </si>
  <si>
    <t xml:space="preserve">Capitalizzazione di costi </t>
  </si>
  <si>
    <t>R 17</t>
  </si>
  <si>
    <t>Ricavi per manutenzioni straordinarie finanziate dai Comuni soci</t>
  </si>
  <si>
    <t>R 18</t>
  </si>
  <si>
    <t>Altri ricavi</t>
  </si>
  <si>
    <t>R 19</t>
  </si>
  <si>
    <t xml:space="preserve">Totale ricavi </t>
  </si>
  <si>
    <t>COSTI</t>
  </si>
  <si>
    <t>Tipo di costo</t>
  </si>
  <si>
    <t>Edifici (CdR)</t>
  </si>
  <si>
    <t>Calore pubbblica illuminazione (CdR)</t>
  </si>
  <si>
    <t>Strade e sosta (CdR)</t>
  </si>
  <si>
    <t>Verde (CdR)</t>
  </si>
  <si>
    <t>C 1</t>
  </si>
  <si>
    <t>Acquisti e materiale di consumo</t>
  </si>
  <si>
    <t>C 2</t>
  </si>
  <si>
    <t>Abbigliamento+DPI</t>
  </si>
  <si>
    <t>C 3</t>
  </si>
  <si>
    <t>Spese di cancelleria</t>
  </si>
  <si>
    <t>C 4</t>
  </si>
  <si>
    <t>Per materie prime sussidiari e di consumo</t>
  </si>
  <si>
    <t>C 5</t>
  </si>
  <si>
    <t>Spese energetiche</t>
  </si>
  <si>
    <t>C 6</t>
  </si>
  <si>
    <t>Polizze assicurative + franchigie</t>
  </si>
  <si>
    <t>C 7</t>
  </si>
  <si>
    <t>Acqua</t>
  </si>
  <si>
    <t>C 8</t>
  </si>
  <si>
    <t>Consulenze e collaborazioni amministrative</t>
  </si>
  <si>
    <t>C 9</t>
  </si>
  <si>
    <t>Manutenzioni ordinarie su beni in concessione</t>
  </si>
  <si>
    <t>C 10</t>
  </si>
  <si>
    <t>Manutenzioni finanziate da R9</t>
  </si>
  <si>
    <t>C 11</t>
  </si>
  <si>
    <t>Manutenzioni straordinarie finanziate dai Comuni soci</t>
  </si>
  <si>
    <t>C 12</t>
  </si>
  <si>
    <t>Pulizie uffici</t>
  </si>
  <si>
    <t>C 13</t>
  </si>
  <si>
    <t>Spese varie amministrative</t>
  </si>
  <si>
    <t>C 14</t>
  </si>
  <si>
    <t>Manutenzione attrezzature</t>
  </si>
  <si>
    <t>C 15</t>
  </si>
  <si>
    <t>Manutenzione autocarri</t>
  </si>
  <si>
    <t>C 16</t>
  </si>
  <si>
    <t>Carburante e lubrific. autocarri</t>
  </si>
  <si>
    <t>C 17</t>
  </si>
  <si>
    <t>Bolli autocarri</t>
  </si>
  <si>
    <t>C 18</t>
  </si>
  <si>
    <t>Assicurazioni autocarri</t>
  </si>
  <si>
    <t>C 19</t>
  </si>
  <si>
    <t>Servizio prevenzione e protezione</t>
  </si>
  <si>
    <t>C 20</t>
  </si>
  <si>
    <t>Spese per servizi autospurghi</t>
  </si>
  <si>
    <t>C 21</t>
  </si>
  <si>
    <t>Spese telefoniche + cellulari</t>
  </si>
  <si>
    <t>C 22</t>
  </si>
  <si>
    <t>Gestione e smaltimento rifiuti</t>
  </si>
  <si>
    <t>C 23</t>
  </si>
  <si>
    <t>Noleggio attrezzatura ufficio</t>
  </si>
  <si>
    <t>C 24</t>
  </si>
  <si>
    <t>Noleggi vari - noleggio mezzi d'opera</t>
  </si>
  <si>
    <t>C 25</t>
  </si>
  <si>
    <t>Visite mediche</t>
  </si>
  <si>
    <t>C 26</t>
  </si>
  <si>
    <t>Vigilanza</t>
  </si>
  <si>
    <t>C 27</t>
  </si>
  <si>
    <t>Compenso amministratore</t>
  </si>
  <si>
    <t>C 28</t>
  </si>
  <si>
    <t>Canoni per servizi e manutenzioni</t>
  </si>
  <si>
    <t>C 29</t>
  </si>
  <si>
    <t xml:space="preserve">Integrazione costo calore P.I. </t>
  </si>
  <si>
    <t>C 30</t>
  </si>
  <si>
    <t>Retrocessioni loculi cimiteriali</t>
  </si>
  <si>
    <t>C 31</t>
  </si>
  <si>
    <t>Contratto di service utenze da rimborsare</t>
  </si>
  <si>
    <t>C 32</t>
  </si>
  <si>
    <t>Canone Service (quota fissa+quota variabile)</t>
  </si>
  <si>
    <t>C 33</t>
  </si>
  <si>
    <t>Costo servizio neve quota fissa/variabile</t>
  </si>
  <si>
    <t>C 34</t>
  </si>
  <si>
    <t>Spese riscaldamento-gas</t>
  </si>
  <si>
    <t>C 35</t>
  </si>
  <si>
    <t>Servizi cimiteriali a chiamata</t>
  </si>
  <si>
    <t>C 36</t>
  </si>
  <si>
    <t>Servizio DOS</t>
  </si>
  <si>
    <t>C 37</t>
  </si>
  <si>
    <t>Consulenze legali-notarili-tecniche</t>
  </si>
  <si>
    <t>C 38</t>
  </si>
  <si>
    <t>Buoni pasto dipendenti</t>
  </si>
  <si>
    <t>C 39</t>
  </si>
  <si>
    <t>Corsi aggiornamento professionale</t>
  </si>
  <si>
    <t>C 40</t>
  </si>
  <si>
    <t>Parcheggio garage Ronzani</t>
  </si>
  <si>
    <t>C 41</t>
  </si>
  <si>
    <t>Costi per servizi</t>
  </si>
  <si>
    <t>C 42</t>
  </si>
  <si>
    <t>Canone area sosta - parcheggi</t>
  </si>
  <si>
    <t>C 43</t>
  </si>
  <si>
    <t>Locazione autoveicoli</t>
  </si>
  <si>
    <t>C 44</t>
  </si>
  <si>
    <t>Costi per godimento beni di terzi</t>
  </si>
  <si>
    <t>C 45</t>
  </si>
  <si>
    <t>Stipendi lordi</t>
  </si>
  <si>
    <t>C 46</t>
  </si>
  <si>
    <t>Costi del personale</t>
  </si>
  <si>
    <t>C 47</t>
  </si>
  <si>
    <t>Ammortamento software</t>
  </si>
  <si>
    <t>C 48</t>
  </si>
  <si>
    <t>Ammortamento concessione Strade</t>
  </si>
  <si>
    <t>C 49</t>
  </si>
  <si>
    <t>Ammortamento concessione Scuole</t>
  </si>
  <si>
    <t>C 50</t>
  </si>
  <si>
    <t>Ammortamento concessione Patrimonio</t>
  </si>
  <si>
    <t>C 51</t>
  </si>
  <si>
    <t>Ammortamento concessione Impianti sportivi</t>
  </si>
  <si>
    <t>C 52</t>
  </si>
  <si>
    <t>Ammortamento Progettazioni</t>
  </si>
  <si>
    <t>C 53</t>
  </si>
  <si>
    <t>Ammortamento Concessione pubblica illuminazione</t>
  </si>
  <si>
    <t>C 54</t>
  </si>
  <si>
    <t>Ammortamento Fabbricati</t>
  </si>
  <si>
    <t>C 55</t>
  </si>
  <si>
    <t>Ammortamento Attrezzature</t>
  </si>
  <si>
    <t>C 56</t>
  </si>
  <si>
    <t>Ammortamento macchine uff.elettr.</t>
  </si>
  <si>
    <t>C 57</t>
  </si>
  <si>
    <t>Ammortamento impianti e macchinari automatici</t>
  </si>
  <si>
    <t>C 58</t>
  </si>
  <si>
    <t>Ammortamento Autoveicoli</t>
  </si>
  <si>
    <t>C 59</t>
  </si>
  <si>
    <t>Ammortamento Migliorie Cimitero di Zola Predosa</t>
  </si>
  <si>
    <t>C 60</t>
  </si>
  <si>
    <t>Ammortamento Migliorie Cimitero di Casalecchio</t>
  </si>
  <si>
    <t>C 61</t>
  </si>
  <si>
    <t>Ammortamento Migliorie Cimitero di Monte San Pietro</t>
  </si>
  <si>
    <t>C 62</t>
  </si>
  <si>
    <t>Ammortamento manutenzioni straordinarie</t>
  </si>
  <si>
    <t>C 63</t>
  </si>
  <si>
    <t>Ammortamento investimenti 2026</t>
  </si>
  <si>
    <t>C 64</t>
  </si>
  <si>
    <t>Costi per Ammortamenti</t>
  </si>
  <si>
    <t>C 65</t>
  </si>
  <si>
    <t>Accantonamenti per spese future</t>
  </si>
  <si>
    <t>C 66</t>
  </si>
  <si>
    <t>Costi per accantonamenti</t>
  </si>
  <si>
    <t>C 67</t>
  </si>
  <si>
    <t>IMU</t>
  </si>
  <si>
    <t>C 68</t>
  </si>
  <si>
    <t>Imposte e tasse varie deducibili</t>
  </si>
  <si>
    <t>C 69</t>
  </si>
  <si>
    <t>Oneri bancari e postali</t>
  </si>
  <si>
    <t>C 70</t>
  </si>
  <si>
    <t>IVA da pro rata</t>
  </si>
  <si>
    <t>C 71</t>
  </si>
  <si>
    <t>Sopravvenienze passive</t>
  </si>
  <si>
    <t>C 72</t>
  </si>
  <si>
    <t>Altri costi</t>
  </si>
  <si>
    <t>C 73</t>
  </si>
  <si>
    <t>Oneri diversi di gestione</t>
  </si>
  <si>
    <t>C 74</t>
  </si>
  <si>
    <t>Totale costi della produzione</t>
  </si>
  <si>
    <t>C 75</t>
  </si>
  <si>
    <t>Interessi passivi fornitori</t>
  </si>
  <si>
    <t>C 76</t>
  </si>
  <si>
    <t>Interessi passivi sui C/C</t>
  </si>
  <si>
    <t>C 77</t>
  </si>
  <si>
    <t>Interessi su mutui</t>
  </si>
  <si>
    <t>C 78</t>
  </si>
  <si>
    <t>Interessi passivi ravvedimenti operosi e rateizzazioni</t>
  </si>
  <si>
    <t>C 79</t>
  </si>
  <si>
    <t>Interessi passivi</t>
  </si>
  <si>
    <t>C 80</t>
  </si>
  <si>
    <t>Risultato ante imposte</t>
  </si>
  <si>
    <t>C 81</t>
  </si>
  <si>
    <t>IRES dell'esercizio</t>
  </si>
  <si>
    <t>C 82</t>
  </si>
  <si>
    <t>IRAP dell'esercizio</t>
  </si>
  <si>
    <t>C 83</t>
  </si>
  <si>
    <t xml:space="preserve">Risultato Netto  </t>
  </si>
  <si>
    <t>C 84</t>
  </si>
  <si>
    <t>Suddivisione struttura</t>
  </si>
  <si>
    <t>C 85</t>
  </si>
  <si>
    <t>Risultato netto Centri di costo</t>
  </si>
  <si>
    <t>C 86</t>
  </si>
  <si>
    <t>Incidenza ripartizione struttura</t>
  </si>
  <si>
    <t>C 87</t>
  </si>
  <si>
    <t>Incidenza struttura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</si>
</sst>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\.mm"/>
    <numFmt numFmtId="165" formatCode="h\.mm\.ss"/>
  </numFmts>
  <fonts count="14" x14ac:knownFonts="1">
    <font>
      <sz val="11"/>
      <color theme="1"/>
      <name val="Arial"/>
      <scheme val="minor"/>
    </font>
    <font>
      <b/>
      <sz val="11"/>
      <color theme="1"/>
      <name val="Calibri"/>
    </font>
    <font>
      <sz val="11"/>
      <name val="Arial"/>
    </font>
    <font>
      <b/>
      <sz val="11"/>
      <color rgb="FF264540"/>
      <name val="Calibri"/>
    </font>
    <font>
      <sz val="11"/>
      <color theme="1"/>
      <name val="Calibri"/>
    </font>
    <font>
      <b/>
      <sz val="16"/>
      <color theme="1"/>
      <name val="Calibri"/>
    </font>
    <font>
      <sz val="11"/>
      <color rgb="FF000000"/>
      <name val="Calibri"/>
    </font>
    <font>
      <sz val="11"/>
      <color rgb="FF264540"/>
      <name val="Calibri"/>
    </font>
    <font>
      <b/>
      <sz val="11"/>
      <color rgb="FFFF0000"/>
      <name val="Calibri"/>
    </font>
    <font>
      <b/>
      <sz val="11"/>
      <color rgb="FF000000"/>
      <name val="Calibri"/>
    </font>
    <font>
      <b/>
      <i/>
      <sz val="11"/>
      <color theme="1"/>
      <name val="Calibri"/>
    </font>
    <font>
      <i/>
      <sz val="11"/>
      <color theme="1"/>
      <name val="Calibri"/>
    </font>
    <font>
      <b/>
      <i/>
      <sz val="11"/>
      <color rgb="FF264540"/>
      <name val="Calibri"/>
    </font>
    <font>
      <sz val="11"/>
      <color rgb="FF222222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FBE4D5"/>
        <bgColor rgb="FFFBE4D5"/>
      </patternFill>
    </fill>
    <fill>
      <patternFill patternType="solid">
        <fgColor rgb="FFFCE5CD"/>
        <bgColor rgb="FFFCE5CD"/>
      </patternFill>
    </fill>
    <fill>
      <patternFill patternType="solid">
        <fgColor rgb="FFF4B083"/>
        <bgColor rgb="FFF4B083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3" fontId="4" fillId="0" borderId="0" xfId="0" applyNumberFormat="1" applyFont="1" applyAlignment="1">
      <alignment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4" borderId="3" xfId="0" applyNumberFormat="1" applyFont="1" applyFill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6" fillId="5" borderId="3" xfId="0" applyNumberFormat="1" applyFont="1" applyFill="1" applyBorder="1" applyAlignment="1">
      <alignment vertical="center"/>
    </xf>
    <xf numFmtId="3" fontId="4" fillId="5" borderId="3" xfId="0" applyNumberFormat="1" applyFont="1" applyFill="1" applyBorder="1" applyAlignment="1">
      <alignment vertical="center"/>
    </xf>
    <xf numFmtId="3" fontId="7" fillId="5" borderId="3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3" fontId="1" fillId="6" borderId="3" xfId="0" applyNumberFormat="1" applyFont="1" applyFill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7" borderId="3" xfId="0" applyNumberFormat="1" applyFont="1" applyFill="1" applyBorder="1" applyAlignment="1">
      <alignment vertical="center"/>
    </xf>
    <xf numFmtId="3" fontId="4" fillId="7" borderId="3" xfId="0" applyNumberFormat="1" applyFont="1" applyFill="1" applyBorder="1" applyAlignment="1">
      <alignment vertical="center"/>
    </xf>
    <xf numFmtId="3" fontId="1" fillId="8" borderId="3" xfId="0" applyNumberFormat="1" applyFont="1" applyFill="1" applyBorder="1" applyAlignment="1">
      <alignment vertical="center"/>
    </xf>
    <xf numFmtId="3" fontId="8" fillId="8" borderId="3" xfId="0" applyNumberFormat="1" applyFont="1" applyFill="1" applyBorder="1" applyAlignment="1">
      <alignment vertical="center"/>
    </xf>
    <xf numFmtId="3" fontId="9" fillId="8" borderId="3" xfId="0" applyNumberFormat="1" applyFont="1" applyFill="1" applyBorder="1" applyAlignment="1">
      <alignment vertical="center"/>
    </xf>
    <xf numFmtId="3" fontId="10" fillId="4" borderId="3" xfId="0" applyNumberFormat="1" applyFont="1" applyFill="1" applyBorder="1" applyAlignment="1">
      <alignment vertical="center"/>
    </xf>
    <xf numFmtId="3" fontId="1" fillId="4" borderId="3" xfId="0" applyNumberFormat="1" applyFont="1" applyFill="1" applyBorder="1" applyAlignment="1">
      <alignment vertical="center"/>
    </xf>
    <xf numFmtId="3" fontId="11" fillId="4" borderId="3" xfId="0" applyNumberFormat="1" applyFont="1" applyFill="1" applyBorder="1" applyAlignment="1">
      <alignment vertical="center"/>
    </xf>
    <xf numFmtId="10" fontId="11" fillId="4" borderId="3" xfId="0" applyNumberFormat="1" applyFont="1" applyFill="1" applyBorder="1" applyAlignment="1">
      <alignment vertical="center"/>
    </xf>
    <xf numFmtId="10" fontId="4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0" fontId="2" fillId="0" borderId="2" xfId="0" applyFont="1" applyBorder="1"/>
    <xf numFmtId="0" fontId="2" fillId="0" borderId="4" xfId="0" applyFont="1" applyBorder="1"/>
    <xf numFmtId="3" fontId="1" fillId="2" borderId="5" xfId="0" applyNumberFormat="1" applyFont="1" applyFill="1" applyBorder="1" applyAlignment="1">
      <alignment horizontal="center" vertical="center"/>
    </xf>
    <xf numFmtId="0" fontId="2" fillId="0" borderId="6" xfId="0" applyFont="1" applyBorder="1"/>
    <xf numFmtId="3" fontId="1" fillId="2" borderId="7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5" fillId="3" borderId="10" xfId="0" applyNumberFormat="1" applyFont="1" applyFill="1" applyBorder="1" applyAlignment="1">
      <alignment horizontal="center" vertical="center"/>
    </xf>
    <xf numFmtId="0" fontId="2" fillId="0" borderId="11" xfId="0" applyFont="1" applyBorder="1"/>
    <xf numFmtId="3" fontId="1" fillId="2" borderId="12" xfId="0" applyNumberFormat="1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/>
    </xf>
    <xf numFmtId="3" fontId="6" fillId="2" borderId="14" xfId="0" applyNumberFormat="1" applyFont="1" applyFill="1" applyBorder="1" applyAlignment="1">
      <alignment vertical="center"/>
    </xf>
    <xf numFmtId="3" fontId="4" fillId="5" borderId="14" xfId="0" applyNumberFormat="1" applyFont="1" applyFill="1" applyBorder="1" applyAlignment="1">
      <alignment vertical="center"/>
    </xf>
    <xf numFmtId="3" fontId="4" fillId="2" borderId="14" xfId="0" applyNumberFormat="1" applyFont="1" applyFill="1" applyBorder="1" applyAlignment="1">
      <alignment vertical="center"/>
    </xf>
    <xf numFmtId="3" fontId="1" fillId="3" borderId="14" xfId="0" applyNumberFormat="1" applyFont="1" applyFill="1" applyBorder="1" applyAlignment="1">
      <alignment vertical="center"/>
    </xf>
    <xf numFmtId="3" fontId="1" fillId="2" borderId="15" xfId="0" applyNumberFormat="1" applyFont="1" applyFill="1" applyBorder="1" applyAlignment="1">
      <alignment horizontal="center" vertical="center"/>
    </xf>
    <xf numFmtId="0" fontId="2" fillId="0" borderId="16" xfId="0" applyFont="1" applyBorder="1"/>
    <xf numFmtId="3" fontId="1" fillId="2" borderId="15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16" xfId="0" applyNumberFormat="1" applyFont="1" applyFill="1" applyBorder="1" applyAlignment="1">
      <alignment horizontal="center" vertical="center"/>
    </xf>
    <xf numFmtId="3" fontId="5" fillId="6" borderId="10" xfId="0" applyNumberFormat="1" applyFont="1" applyFill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vertical="center"/>
    </xf>
    <xf numFmtId="3" fontId="1" fillId="6" borderId="14" xfId="0" applyNumberFormat="1" applyFont="1" applyFill="1" applyBorder="1" applyAlignment="1">
      <alignment vertical="center"/>
    </xf>
    <xf numFmtId="3" fontId="1" fillId="7" borderId="14" xfId="0" applyNumberFormat="1" applyFont="1" applyFill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3" fontId="7" fillId="2" borderId="14" xfId="0" applyNumberFormat="1" applyFont="1" applyFill="1" applyBorder="1" applyAlignment="1">
      <alignment vertical="center"/>
    </xf>
    <xf numFmtId="3" fontId="4" fillId="7" borderId="14" xfId="0" applyNumberFormat="1" applyFont="1" applyFill="1" applyBorder="1" applyAlignment="1">
      <alignment vertical="center"/>
    </xf>
    <xf numFmtId="3" fontId="1" fillId="8" borderId="14" xfId="0" applyNumberFormat="1" applyFont="1" applyFill="1" applyBorder="1" applyAlignment="1">
      <alignment vertical="center"/>
    </xf>
    <xf numFmtId="3" fontId="9" fillId="8" borderId="14" xfId="0" applyNumberFormat="1" applyFont="1" applyFill="1" applyBorder="1" applyAlignment="1">
      <alignment vertical="center"/>
    </xf>
    <xf numFmtId="3" fontId="6" fillId="0" borderId="14" xfId="0" applyNumberFormat="1" applyFont="1" applyBorder="1" applyAlignment="1">
      <alignment horizontal="right" vertical="center"/>
    </xf>
    <xf numFmtId="164" fontId="6" fillId="0" borderId="14" xfId="0" applyNumberFormat="1" applyFont="1" applyBorder="1" applyAlignment="1">
      <alignment horizontal="right" vertical="center"/>
    </xf>
    <xf numFmtId="3" fontId="10" fillId="4" borderId="14" xfId="0" applyNumberFormat="1" applyFont="1" applyFill="1" applyBorder="1" applyAlignment="1">
      <alignment vertical="center"/>
    </xf>
    <xf numFmtId="3" fontId="4" fillId="0" borderId="17" xfId="0" applyNumberFormat="1" applyFont="1" applyBorder="1" applyAlignment="1">
      <alignment horizontal="center" vertical="center"/>
    </xf>
    <xf numFmtId="3" fontId="11" fillId="4" borderId="18" xfId="0" applyNumberFormat="1" applyFont="1" applyFill="1" applyBorder="1" applyAlignment="1">
      <alignment vertical="center"/>
    </xf>
    <xf numFmtId="10" fontId="11" fillId="4" borderId="18" xfId="0" applyNumberFormat="1" applyFont="1" applyFill="1" applyBorder="1" applyAlignment="1">
      <alignment vertical="center"/>
    </xf>
    <xf numFmtId="3" fontId="12" fillId="4" borderId="19" xfId="0" applyNumberFormat="1" applyFont="1" applyFill="1" applyBorder="1" applyAlignment="1">
      <alignment vertical="center"/>
    </xf>
  </cellXfs>
  <cellStyles count="1">
    <cellStyle name="Normale" xfId="0" builtinId="0"/>
  </cellStyles>
  <dxfs count="27"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BC8CE"/>
          <bgColor rgb="FFBBC8CE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8">
    <tableStyle name="POA 2026 previsionale-style" pivot="0" count="3" xr9:uid="{00000000-0011-0000-FFFF-FFFF00000000}">
      <tableStyleElement type="headerRow" dxfId="26"/>
      <tableStyleElement type="firstRowStripe" dxfId="25"/>
      <tableStyleElement type="secondRowStripe" dxfId="24"/>
    </tableStyle>
    <tableStyle name="Analisi storiche ricavi-style" pivot="0" count="4" xr9:uid="{00000000-0011-0000-FFFF-FFFF01000000}">
      <tableStyleElement type="headerRow" dxfId="23"/>
      <tableStyleElement type="totalRow" dxfId="22"/>
      <tableStyleElement type="firstRowStripe" dxfId="21"/>
      <tableStyleElement type="secondRowStripe" dxfId="20"/>
    </tableStyle>
    <tableStyle name="Analisi storiche ricavi-style 2" pivot="0" count="4" xr9:uid="{00000000-0011-0000-FFFF-FFFF02000000}">
      <tableStyleElement type="headerRow" dxfId="19"/>
      <tableStyleElement type="totalRow" dxfId="18"/>
      <tableStyleElement type="firstRowStripe" dxfId="17"/>
      <tableStyleElement type="secondRowStripe" dxfId="16"/>
    </tableStyle>
    <tableStyle name="Analisi storiche ricavi-style 3" pivot="0" count="4" xr9:uid="{00000000-0011-0000-FFFF-FFFF03000000}">
      <tableStyleElement type="headerRow" dxfId="15"/>
      <tableStyleElement type="totalRow" dxfId="14"/>
      <tableStyleElement type="firstRowStripe" dxfId="13"/>
      <tableStyleElement type="secondRowStripe" dxfId="12"/>
    </tableStyle>
    <tableStyle name="Automezzi e altri investimenti -style" pivot="0" count="3" xr9:uid="{00000000-0011-0000-FFFF-FFFF04000000}">
      <tableStyleElement type="headerRow" dxfId="11"/>
      <tableStyleElement type="firstRowStripe" dxfId="10"/>
      <tableStyleElement type="secondRowStripe" dxfId="9"/>
    </tableStyle>
    <tableStyle name="Automezzi e altri investimenti -style 2" pivot="0" count="2" xr9:uid="{00000000-0011-0000-FFFF-FFFF05000000}">
      <tableStyleElement type="firstRowStripe" dxfId="8"/>
      <tableStyleElement type="secondRowStripe" dxfId="7"/>
    </tableStyle>
    <tableStyle name="Automezzi e altri investimenti -style 3" pivot="0" count="3" xr9:uid="{00000000-0011-0000-FFFF-FFFF06000000}">
      <tableStyleElement type="headerRow" dxfId="6"/>
      <tableStyleElement type="firstRowStripe" dxfId="5"/>
      <tableStyleElement type="secondRowStripe" dxfId="4"/>
    </tableStyle>
    <tableStyle name="personale-style" pivot="0" count="4" xr9:uid="{00000000-0011-0000-FFFF-FFFF07000000}">
      <tableStyleElement type="headerRow" dxfId="3"/>
      <tableStyleElement type="total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E26:F26" headerRowCount="0">
  <tableColumns count="2">
    <tableColumn id="1" xr3:uid="{00000000-0010-0000-0000-000001000000}" name="Column1"/>
    <tableColumn id="2" xr3:uid="{00000000-0010-0000-0000-000002000000}" name="Column2"/>
  </tableColumns>
  <tableStyleInfo name="POA 2026 previsionale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264540"/>
      </a:dk1>
      <a:lt1>
        <a:srgbClr val="FFFFFF"/>
      </a:lt1>
      <a:dk2>
        <a:srgbClr val="264540"/>
      </a:dk2>
      <a:lt2>
        <a:srgbClr val="FFFFFF"/>
      </a:lt2>
      <a:accent1>
        <a:srgbClr val="0F6B4F"/>
      </a:accent1>
      <a:accent2>
        <a:srgbClr val="388A66"/>
      </a:accent2>
      <a:accent3>
        <a:srgbClr val="5DA68A"/>
      </a:accent3>
      <a:accent4>
        <a:srgbClr val="76B59A"/>
      </a:accent4>
      <a:accent5>
        <a:srgbClr val="8CCFAC"/>
      </a:accent5>
      <a:accent6>
        <a:srgbClr val="A0DBC1"/>
      </a:accent6>
      <a:hlink>
        <a:srgbClr val="388A66"/>
      </a:hlink>
      <a:folHlink>
        <a:srgbClr val="388A6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/>
    <pageSetUpPr fitToPage="1"/>
  </sheetPr>
  <dimension ref="A1:M1000"/>
  <sheetViews>
    <sheetView tabSelected="1" workbookViewId="0">
      <pane ySplit="1" topLeftCell="A100" activePane="bottomLeft" state="frozen"/>
      <selection pane="bottomLeft" activeCell="Q9" sqref="Q9"/>
    </sheetView>
  </sheetViews>
  <sheetFormatPr defaultColWidth="12.59765625" defaultRowHeight="15" customHeight="1" outlineLevelRow="2" outlineLevelCol="1" x14ac:dyDescent="0.25"/>
  <cols>
    <col min="1" max="1" width="3.5" customWidth="1"/>
    <col min="2" max="2" width="42.5" customWidth="1"/>
    <col min="3" max="3" width="7.5" customWidth="1"/>
    <col min="4" max="5" width="9.69921875" hidden="1" customWidth="1" outlineLevel="1"/>
    <col min="6" max="6" width="8" hidden="1" customWidth="1" outlineLevel="1"/>
    <col min="7" max="7" width="9.69921875" customWidth="1" collapsed="1"/>
    <col min="8" max="8" width="9.69921875" customWidth="1" outlineLevel="1"/>
    <col min="9" max="9" width="10.09765625" customWidth="1" outlineLevel="1"/>
    <col min="10" max="12" width="9.69921875" customWidth="1" outlineLevel="1"/>
    <col min="13" max="13" width="12" customWidth="1" outlineLevel="1"/>
  </cols>
  <sheetData>
    <row r="1" spans="1:13" ht="42" customHeight="1" thickBot="1" x14ac:dyDescent="0.3">
      <c r="A1" s="35" t="s">
        <v>0</v>
      </c>
      <c r="B1" s="36"/>
      <c r="C1" s="37" t="s">
        <v>1</v>
      </c>
      <c r="D1" s="38" t="s">
        <v>2</v>
      </c>
      <c r="E1" s="38" t="s">
        <v>3</v>
      </c>
      <c r="F1" s="38" t="s">
        <v>4</v>
      </c>
      <c r="G1" s="38" t="s">
        <v>5</v>
      </c>
      <c r="H1" s="38" t="s">
        <v>6</v>
      </c>
      <c r="I1" s="38" t="s">
        <v>7</v>
      </c>
      <c r="J1" s="38" t="s">
        <v>8</v>
      </c>
      <c r="K1" s="38" t="s">
        <v>9</v>
      </c>
      <c r="L1" s="38" t="s">
        <v>10</v>
      </c>
      <c r="M1" s="39" t="s">
        <v>11</v>
      </c>
    </row>
    <row r="2" spans="1:13" ht="21" x14ac:dyDescent="0.25">
      <c r="A2" s="40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41"/>
    </row>
    <row r="3" spans="1:13" ht="60" customHeight="1" x14ac:dyDescent="0.25">
      <c r="A3" s="42" t="s">
        <v>13</v>
      </c>
      <c r="B3" s="2" t="s">
        <v>0</v>
      </c>
      <c r="C3" s="3" t="s">
        <v>14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15</v>
      </c>
      <c r="I3" s="3" t="s">
        <v>16</v>
      </c>
      <c r="J3" s="3" t="s">
        <v>8</v>
      </c>
      <c r="K3" s="3" t="s">
        <v>9</v>
      </c>
      <c r="L3" s="3" t="s">
        <v>10</v>
      </c>
      <c r="M3" s="43" t="s">
        <v>11</v>
      </c>
    </row>
    <row r="4" spans="1:13" ht="14.4" outlineLevel="2" x14ac:dyDescent="0.25">
      <c r="A4" s="44" t="s">
        <v>17</v>
      </c>
      <c r="B4" s="4" t="s">
        <v>18</v>
      </c>
      <c r="C4" s="5" t="s">
        <v>19</v>
      </c>
      <c r="D4" s="4"/>
      <c r="E4" s="4"/>
      <c r="F4" s="4"/>
      <c r="G4" s="4"/>
      <c r="H4" s="4"/>
      <c r="I4" s="4"/>
      <c r="J4" s="5">
        <f>210000+10000</f>
        <v>220000</v>
      </c>
      <c r="K4" s="4"/>
      <c r="L4" s="6"/>
      <c r="M4" s="45">
        <f t="shared" ref="M4:M11" si="0">SUM(G4:L4)</f>
        <v>220000</v>
      </c>
    </row>
    <row r="5" spans="1:13" ht="14.4" outlineLevel="2" x14ac:dyDescent="0.25">
      <c r="A5" s="44" t="s">
        <v>20</v>
      </c>
      <c r="B5" s="4" t="s">
        <v>21</v>
      </c>
      <c r="C5" s="5" t="s">
        <v>19</v>
      </c>
      <c r="D5" s="4"/>
      <c r="E5" s="4"/>
      <c r="F5" s="4"/>
      <c r="G5" s="4"/>
      <c r="H5" s="4"/>
      <c r="I5" s="4"/>
      <c r="J5" s="5">
        <v>12000</v>
      </c>
      <c r="K5" s="4"/>
      <c r="L5" s="6"/>
      <c r="M5" s="45">
        <f t="shared" si="0"/>
        <v>12000</v>
      </c>
    </row>
    <row r="6" spans="1:13" ht="14.4" outlineLevel="2" x14ac:dyDescent="0.25">
      <c r="A6" s="44" t="s">
        <v>22</v>
      </c>
      <c r="B6" s="4" t="s">
        <v>23</v>
      </c>
      <c r="C6" s="5" t="s">
        <v>19</v>
      </c>
      <c r="D6" s="4"/>
      <c r="E6" s="4"/>
      <c r="F6" s="4"/>
      <c r="G6" s="4"/>
      <c r="H6" s="4"/>
      <c r="I6" s="4"/>
      <c r="J6" s="5">
        <v>33000</v>
      </c>
      <c r="K6" s="4"/>
      <c r="L6" s="6"/>
      <c r="M6" s="45">
        <f t="shared" si="0"/>
        <v>33000</v>
      </c>
    </row>
    <row r="7" spans="1:13" ht="14.4" outlineLevel="2" x14ac:dyDescent="0.25">
      <c r="A7" s="44" t="s">
        <v>24</v>
      </c>
      <c r="B7" s="5" t="s">
        <v>25</v>
      </c>
      <c r="C7" s="5" t="s">
        <v>19</v>
      </c>
      <c r="D7" s="4"/>
      <c r="E7" s="4"/>
      <c r="F7" s="4"/>
      <c r="G7" s="4"/>
      <c r="H7" s="5"/>
      <c r="I7" s="5"/>
      <c r="J7" s="5">
        <v>19000</v>
      </c>
      <c r="K7" s="5"/>
      <c r="L7" s="6"/>
      <c r="M7" s="45">
        <f t="shared" si="0"/>
        <v>19000</v>
      </c>
    </row>
    <row r="8" spans="1:13" ht="14.4" outlineLevel="2" x14ac:dyDescent="0.25">
      <c r="A8" s="44" t="s">
        <v>26</v>
      </c>
      <c r="B8" s="5" t="s">
        <v>27</v>
      </c>
      <c r="C8" s="5" t="s">
        <v>28</v>
      </c>
      <c r="D8" s="4"/>
      <c r="E8" s="4"/>
      <c r="F8" s="4"/>
      <c r="G8" s="4"/>
      <c r="H8" s="5"/>
      <c r="I8" s="5"/>
      <c r="J8" s="5"/>
      <c r="K8" s="5">
        <f>92000000/122</f>
        <v>754098.36065573769</v>
      </c>
      <c r="L8" s="4"/>
      <c r="M8" s="45">
        <f t="shared" si="0"/>
        <v>754098.36065573769</v>
      </c>
    </row>
    <row r="9" spans="1:13" ht="14.4" outlineLevel="2" x14ac:dyDescent="0.25">
      <c r="A9" s="44" t="s">
        <v>29</v>
      </c>
      <c r="B9" s="5" t="s">
        <v>30</v>
      </c>
      <c r="C9" s="5" t="s">
        <v>28</v>
      </c>
      <c r="D9" s="4"/>
      <c r="E9" s="4"/>
      <c r="F9" s="4"/>
      <c r="G9" s="4"/>
      <c r="H9" s="5"/>
      <c r="I9" s="5"/>
      <c r="J9" s="5">
        <f>130000000/122</f>
        <v>1065573.7704918033</v>
      </c>
      <c r="K9" s="5"/>
      <c r="L9" s="4"/>
      <c r="M9" s="45">
        <f t="shared" si="0"/>
        <v>1065573.7704918033</v>
      </c>
    </row>
    <row r="10" spans="1:13" ht="14.4" outlineLevel="2" x14ac:dyDescent="0.25">
      <c r="A10" s="44" t="s">
        <v>31</v>
      </c>
      <c r="B10" s="5" t="s">
        <v>32</v>
      </c>
      <c r="C10" s="5" t="s">
        <v>28</v>
      </c>
      <c r="D10" s="4"/>
      <c r="E10" s="4"/>
      <c r="F10" s="4"/>
      <c r="G10" s="4"/>
      <c r="H10" s="5">
        <f>(135980000/122)-49016</f>
        <v>1065574.1639344261</v>
      </c>
      <c r="I10" s="5"/>
      <c r="J10" s="5"/>
      <c r="K10" s="5"/>
      <c r="L10" s="4"/>
      <c r="M10" s="45">
        <f t="shared" si="0"/>
        <v>1065574.1639344261</v>
      </c>
    </row>
    <row r="11" spans="1:13" ht="14.4" outlineLevel="2" x14ac:dyDescent="0.25">
      <c r="A11" s="44" t="s">
        <v>33</v>
      </c>
      <c r="B11" s="5" t="s">
        <v>34</v>
      </c>
      <c r="C11" s="5" t="s">
        <v>28</v>
      </c>
      <c r="D11" s="4"/>
      <c r="E11" s="4"/>
      <c r="F11" s="4"/>
      <c r="G11" s="4"/>
      <c r="H11" s="5"/>
      <c r="I11" s="8">
        <v>2058702</v>
      </c>
      <c r="J11" s="5"/>
      <c r="K11" s="5"/>
      <c r="L11" s="4"/>
      <c r="M11" s="45">
        <f t="shared" si="0"/>
        <v>2058702</v>
      </c>
    </row>
    <row r="12" spans="1:13" ht="14.4" outlineLevel="2" x14ac:dyDescent="0.25">
      <c r="A12" s="44" t="s">
        <v>35</v>
      </c>
      <c r="B12" s="9" t="s">
        <v>36</v>
      </c>
      <c r="C12" s="9" t="s">
        <v>28</v>
      </c>
      <c r="D12" s="9"/>
      <c r="E12" s="9"/>
      <c r="F12" s="9"/>
      <c r="G12" s="9"/>
      <c r="H12" s="5"/>
      <c r="I12" s="5"/>
      <c r="J12" s="5"/>
      <c r="K12" s="5"/>
      <c r="L12" s="10"/>
      <c r="M12" s="45"/>
    </row>
    <row r="13" spans="1:13" ht="14.4" outlineLevel="1" x14ac:dyDescent="0.25">
      <c r="A13" s="44" t="s">
        <v>37</v>
      </c>
      <c r="B13" s="5" t="s">
        <v>38</v>
      </c>
      <c r="C13" s="5" t="s">
        <v>19</v>
      </c>
      <c r="D13" s="5">
        <v>202000</v>
      </c>
      <c r="E13" s="5">
        <v>135000</v>
      </c>
      <c r="F13" s="5">
        <v>33000</v>
      </c>
      <c r="G13" s="5">
        <f t="shared" ref="G13:G15" si="1">F13+E13+D13</f>
        <v>370000</v>
      </c>
      <c r="H13" s="4"/>
      <c r="I13" s="4"/>
      <c r="J13" s="4"/>
      <c r="K13" s="4"/>
      <c r="L13" s="6"/>
      <c r="M13" s="45">
        <f t="shared" ref="M13:M19" si="2">SUM(G13:L13)</f>
        <v>370000</v>
      </c>
    </row>
    <row r="14" spans="1:13" ht="14.4" outlineLevel="1" x14ac:dyDescent="0.25">
      <c r="A14" s="44" t="s">
        <v>39</v>
      </c>
      <c r="B14" s="5" t="s">
        <v>40</v>
      </c>
      <c r="C14" s="5" t="s">
        <v>19</v>
      </c>
      <c r="D14" s="5">
        <v>107000</v>
      </c>
      <c r="E14" s="5">
        <v>65000</v>
      </c>
      <c r="F14" s="5">
        <v>25000</v>
      </c>
      <c r="G14" s="5">
        <f t="shared" si="1"/>
        <v>197000</v>
      </c>
      <c r="H14" s="4"/>
      <c r="I14" s="4"/>
      <c r="J14" s="4"/>
      <c r="K14" s="4"/>
      <c r="L14" s="6"/>
      <c r="M14" s="45">
        <f t="shared" si="2"/>
        <v>197000</v>
      </c>
    </row>
    <row r="15" spans="1:13" ht="14.4" outlineLevel="1" x14ac:dyDescent="0.25">
      <c r="A15" s="44" t="s">
        <v>41</v>
      </c>
      <c r="B15" s="5" t="s">
        <v>42</v>
      </c>
      <c r="C15" s="5" t="s">
        <v>19</v>
      </c>
      <c r="D15" s="5">
        <v>103000</v>
      </c>
      <c r="E15" s="5">
        <v>44000</v>
      </c>
      <c r="F15" s="5">
        <v>18000</v>
      </c>
      <c r="G15" s="5">
        <f t="shared" si="1"/>
        <v>165000</v>
      </c>
      <c r="H15" s="4"/>
      <c r="I15" s="4"/>
      <c r="J15" s="4"/>
      <c r="K15" s="4"/>
      <c r="L15" s="6"/>
      <c r="M15" s="45">
        <f t="shared" si="2"/>
        <v>165000</v>
      </c>
    </row>
    <row r="16" spans="1:13" ht="14.4" outlineLevel="2" x14ac:dyDescent="0.25">
      <c r="A16" s="44" t="s">
        <v>43</v>
      </c>
      <c r="B16" s="5" t="s">
        <v>44</v>
      </c>
      <c r="C16" s="5" t="s">
        <v>28</v>
      </c>
      <c r="D16" s="5"/>
      <c r="E16" s="5"/>
      <c r="F16" s="5"/>
      <c r="G16" s="5"/>
      <c r="H16" s="5"/>
      <c r="I16" s="5"/>
      <c r="J16" s="5"/>
      <c r="K16" s="5"/>
      <c r="L16" s="5">
        <v>399923.7</v>
      </c>
      <c r="M16" s="45">
        <f t="shared" si="2"/>
        <v>399923.7</v>
      </c>
    </row>
    <row r="17" spans="1:13" ht="14.4" outlineLevel="2" x14ac:dyDescent="0.25">
      <c r="A17" s="44" t="s">
        <v>45</v>
      </c>
      <c r="B17" s="5" t="s">
        <v>46</v>
      </c>
      <c r="C17" s="5" t="s">
        <v>28</v>
      </c>
      <c r="D17" s="4"/>
      <c r="E17" s="4"/>
      <c r="F17" s="4"/>
      <c r="G17" s="4"/>
      <c r="H17" s="5"/>
      <c r="I17" s="5"/>
      <c r="J17" s="5"/>
      <c r="K17" s="5"/>
      <c r="L17" s="5">
        <v>195000</v>
      </c>
      <c r="M17" s="45">
        <f t="shared" si="2"/>
        <v>195000</v>
      </c>
    </row>
    <row r="18" spans="1:13" ht="14.4" outlineLevel="2" x14ac:dyDescent="0.25">
      <c r="A18" s="44" t="s">
        <v>47</v>
      </c>
      <c r="B18" s="5" t="s">
        <v>48</v>
      </c>
      <c r="C18" s="5" t="s">
        <v>28</v>
      </c>
      <c r="D18" s="4"/>
      <c r="E18" s="4"/>
      <c r="F18" s="4"/>
      <c r="G18" s="4"/>
      <c r="H18" s="5"/>
      <c r="I18" s="5"/>
      <c r="J18" s="5"/>
      <c r="K18" s="5"/>
      <c r="L18" s="5">
        <v>15000</v>
      </c>
      <c r="M18" s="45">
        <f t="shared" si="2"/>
        <v>15000</v>
      </c>
    </row>
    <row r="19" spans="1:13" ht="14.4" outlineLevel="2" x14ac:dyDescent="0.25">
      <c r="A19" s="44" t="s">
        <v>49</v>
      </c>
      <c r="B19" s="5" t="s">
        <v>50</v>
      </c>
      <c r="C19" s="5" t="s">
        <v>19</v>
      </c>
      <c r="D19" s="4"/>
      <c r="E19" s="4"/>
      <c r="F19" s="4"/>
      <c r="G19" s="4"/>
      <c r="H19" s="5">
        <v>50000</v>
      </c>
      <c r="I19" s="5">
        <v>35000</v>
      </c>
      <c r="J19" s="5">
        <v>50000</v>
      </c>
      <c r="K19" s="5">
        <v>15000</v>
      </c>
      <c r="L19" s="5"/>
      <c r="M19" s="45">
        <f t="shared" si="2"/>
        <v>150000</v>
      </c>
    </row>
    <row r="20" spans="1:13" ht="15.75" customHeight="1" outlineLevel="2" x14ac:dyDescent="0.25">
      <c r="A20" s="44" t="s">
        <v>51</v>
      </c>
      <c r="B20" s="11" t="s">
        <v>52</v>
      </c>
      <c r="C20" s="11" t="s">
        <v>19</v>
      </c>
      <c r="D20" s="12"/>
      <c r="E20" s="12"/>
      <c r="F20" s="12"/>
      <c r="G20" s="12"/>
      <c r="H20" s="13"/>
      <c r="I20" s="12"/>
      <c r="J20" s="13"/>
      <c r="K20" s="12"/>
      <c r="L20" s="12"/>
      <c r="M20" s="46"/>
    </row>
    <row r="21" spans="1:13" ht="15.75" customHeight="1" outlineLevel="2" x14ac:dyDescent="0.25">
      <c r="A21" s="44" t="s">
        <v>53</v>
      </c>
      <c r="B21" s="5" t="s">
        <v>54</v>
      </c>
      <c r="C21" s="5" t="s">
        <v>19</v>
      </c>
      <c r="D21" s="4"/>
      <c r="E21" s="4"/>
      <c r="F21" s="4"/>
      <c r="G21" s="4"/>
      <c r="H21" s="4"/>
      <c r="I21" s="4"/>
      <c r="J21" s="4"/>
      <c r="K21" s="4"/>
      <c r="L21" s="6">
        <v>85000</v>
      </c>
      <c r="M21" s="47">
        <f>SUM(G21:L21)</f>
        <v>85000</v>
      </c>
    </row>
    <row r="22" spans="1:13" ht="15.75" customHeight="1" x14ac:dyDescent="0.25">
      <c r="A22" s="44" t="s">
        <v>55</v>
      </c>
      <c r="B22" s="14" t="s">
        <v>56</v>
      </c>
      <c r="C22" s="14"/>
      <c r="D22" s="14">
        <f t="shared" ref="D22:F22" si="3">D20+D21++D19+D18+D17+D16+D15+D14+D11+D13+D10+D9+D8+D7+D6+D5</f>
        <v>412000</v>
      </c>
      <c r="E22" s="14">
        <f t="shared" si="3"/>
        <v>244000</v>
      </c>
      <c r="F22" s="14">
        <f t="shared" si="3"/>
        <v>76000</v>
      </c>
      <c r="G22" s="14">
        <f t="shared" ref="G22:M22" si="4">G20+G21++G19+G18+G17+G16+G15+G14+G11+G13+G10+G9+G8+G7+G6+G5+G4+G12</f>
        <v>732000</v>
      </c>
      <c r="H22" s="14">
        <f t="shared" si="4"/>
        <v>1115574.1639344261</v>
      </c>
      <c r="I22" s="14">
        <f t="shared" si="4"/>
        <v>2093702</v>
      </c>
      <c r="J22" s="14">
        <f t="shared" si="4"/>
        <v>1399573.7704918033</v>
      </c>
      <c r="K22" s="14">
        <f t="shared" si="4"/>
        <v>769098.36065573769</v>
      </c>
      <c r="L22" s="14">
        <f t="shared" si="4"/>
        <v>694923.7</v>
      </c>
      <c r="M22" s="48">
        <f t="shared" si="4"/>
        <v>6804871.9950819677</v>
      </c>
    </row>
    <row r="23" spans="1:13" ht="15.75" customHeight="1" x14ac:dyDescent="0.25">
      <c r="A23" s="49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50"/>
    </row>
    <row r="24" spans="1:13" ht="15.75" customHeight="1" thickBot="1" x14ac:dyDescent="0.3">
      <c r="A24" s="51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3"/>
    </row>
    <row r="25" spans="1:13" ht="21" customHeight="1" x14ac:dyDescent="0.25">
      <c r="A25" s="54" t="s">
        <v>57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41"/>
    </row>
    <row r="26" spans="1:13" ht="60" customHeight="1" x14ac:dyDescent="0.25">
      <c r="A26" s="55" t="s">
        <v>13</v>
      </c>
      <c r="B26" s="15" t="s">
        <v>0</v>
      </c>
      <c r="C26" s="16" t="s">
        <v>58</v>
      </c>
      <c r="D26" s="16" t="s">
        <v>2</v>
      </c>
      <c r="E26" s="3" t="s">
        <v>3</v>
      </c>
      <c r="F26" s="3" t="s">
        <v>4</v>
      </c>
      <c r="G26" s="16" t="s">
        <v>5</v>
      </c>
      <c r="H26" s="16" t="s">
        <v>59</v>
      </c>
      <c r="I26" s="16" t="s">
        <v>60</v>
      </c>
      <c r="J26" s="16" t="s">
        <v>61</v>
      </c>
      <c r="K26" s="16" t="s">
        <v>62</v>
      </c>
      <c r="L26" s="16" t="s">
        <v>10</v>
      </c>
      <c r="M26" s="43" t="s">
        <v>11</v>
      </c>
    </row>
    <row r="27" spans="1:13" ht="15.75" customHeight="1" outlineLevel="1" x14ac:dyDescent="0.25">
      <c r="A27" s="56" t="s">
        <v>63</v>
      </c>
      <c r="B27" s="9" t="s">
        <v>64</v>
      </c>
      <c r="C27" s="5" t="s">
        <v>19</v>
      </c>
      <c r="D27" s="5">
        <v>5000</v>
      </c>
      <c r="E27" s="5">
        <v>5000</v>
      </c>
      <c r="F27" s="5">
        <v>1000</v>
      </c>
      <c r="G27" s="5">
        <f>D27+E27+F27</f>
        <v>11000</v>
      </c>
      <c r="H27" s="5">
        <v>30000</v>
      </c>
      <c r="I27" s="5"/>
      <c r="J27" s="5">
        <v>22000</v>
      </c>
      <c r="K27" s="5">
        <v>6000</v>
      </c>
      <c r="L27" s="5">
        <v>5000</v>
      </c>
      <c r="M27" s="45">
        <f t="shared" ref="M27:M29" si="5">L27+K27+J27+I27+H27+G27</f>
        <v>74000</v>
      </c>
    </row>
    <row r="28" spans="1:13" ht="15.75" customHeight="1" outlineLevel="2" x14ac:dyDescent="0.25">
      <c r="A28" s="56" t="s">
        <v>65</v>
      </c>
      <c r="B28" s="9" t="s">
        <v>66</v>
      </c>
      <c r="C28" s="5" t="s">
        <v>19</v>
      </c>
      <c r="D28" s="5"/>
      <c r="E28" s="5"/>
      <c r="F28" s="5"/>
      <c r="G28" s="5"/>
      <c r="H28" s="5"/>
      <c r="I28" s="5"/>
      <c r="J28" s="5"/>
      <c r="K28" s="5"/>
      <c r="L28" s="5">
        <v>10000</v>
      </c>
      <c r="M28" s="45">
        <f t="shared" si="5"/>
        <v>10000</v>
      </c>
    </row>
    <row r="29" spans="1:13" ht="15.75" customHeight="1" outlineLevel="2" x14ac:dyDescent="0.25">
      <c r="A29" s="56" t="s">
        <v>67</v>
      </c>
      <c r="B29" s="9" t="s">
        <v>68</v>
      </c>
      <c r="C29" s="5" t="s">
        <v>19</v>
      </c>
      <c r="D29" s="5"/>
      <c r="E29" s="5"/>
      <c r="F29" s="5"/>
      <c r="G29" s="5"/>
      <c r="H29" s="5"/>
      <c r="I29" s="5"/>
      <c r="J29" s="5"/>
      <c r="K29" s="5"/>
      <c r="L29" s="5">
        <v>2000</v>
      </c>
      <c r="M29" s="57">
        <f t="shared" si="5"/>
        <v>2000</v>
      </c>
    </row>
    <row r="30" spans="1:13" ht="15.75" customHeight="1" x14ac:dyDescent="0.25">
      <c r="A30" s="56" t="s">
        <v>69</v>
      </c>
      <c r="B30" s="18" t="s">
        <v>70</v>
      </c>
      <c r="C30" s="18"/>
      <c r="D30" s="18">
        <f t="shared" ref="D30:M30" si="6">+D29+D28+D27</f>
        <v>5000</v>
      </c>
      <c r="E30" s="18">
        <f t="shared" si="6"/>
        <v>5000</v>
      </c>
      <c r="F30" s="18">
        <f t="shared" si="6"/>
        <v>1000</v>
      </c>
      <c r="G30" s="18">
        <f t="shared" si="6"/>
        <v>11000</v>
      </c>
      <c r="H30" s="18">
        <f t="shared" si="6"/>
        <v>30000</v>
      </c>
      <c r="I30" s="18">
        <f t="shared" si="6"/>
        <v>0</v>
      </c>
      <c r="J30" s="18">
        <f t="shared" si="6"/>
        <v>22000</v>
      </c>
      <c r="K30" s="18">
        <f t="shared" si="6"/>
        <v>6000</v>
      </c>
      <c r="L30" s="18">
        <f t="shared" si="6"/>
        <v>17000</v>
      </c>
      <c r="M30" s="58">
        <f t="shared" si="6"/>
        <v>86000</v>
      </c>
    </row>
    <row r="31" spans="1:13" ht="15.75" customHeight="1" outlineLevel="1" x14ac:dyDescent="0.25">
      <c r="A31" s="56" t="s">
        <v>71</v>
      </c>
      <c r="B31" s="9" t="s">
        <v>72</v>
      </c>
      <c r="C31" s="9" t="s">
        <v>19</v>
      </c>
      <c r="D31" s="5"/>
      <c r="E31" s="5"/>
      <c r="F31" s="5">
        <v>3500</v>
      </c>
      <c r="G31" s="5">
        <f>F31+E31+D31</f>
        <v>3500</v>
      </c>
      <c r="H31" s="5">
        <v>5500</v>
      </c>
      <c r="I31" s="5"/>
      <c r="J31" s="5">
        <v>4500</v>
      </c>
      <c r="K31" s="5"/>
      <c r="L31" s="5">
        <v>11000</v>
      </c>
      <c r="M31" s="57">
        <f t="shared" ref="M31:M35" si="7">L31+K31+J31+I31+G31+H31</f>
        <v>24500</v>
      </c>
    </row>
    <row r="32" spans="1:13" ht="15.75" customHeight="1" outlineLevel="1" x14ac:dyDescent="0.25">
      <c r="A32" s="56" t="s">
        <v>73</v>
      </c>
      <c r="B32" s="9" t="s">
        <v>74</v>
      </c>
      <c r="C32" s="5" t="s">
        <v>28</v>
      </c>
      <c r="D32" s="5"/>
      <c r="E32" s="5"/>
      <c r="F32" s="5"/>
      <c r="G32" s="5"/>
      <c r="H32" s="5"/>
      <c r="I32" s="5"/>
      <c r="J32" s="5"/>
      <c r="K32" s="5"/>
      <c r="L32" s="5">
        <v>250000</v>
      </c>
      <c r="M32" s="57">
        <f t="shared" si="7"/>
        <v>250000</v>
      </c>
    </row>
    <row r="33" spans="1:13" ht="15.75" customHeight="1" outlineLevel="1" x14ac:dyDescent="0.25">
      <c r="A33" s="56" t="s">
        <v>75</v>
      </c>
      <c r="B33" s="9" t="s">
        <v>76</v>
      </c>
      <c r="C33" s="5" t="s">
        <v>28</v>
      </c>
      <c r="D33" s="5"/>
      <c r="E33" s="5">
        <v>2000</v>
      </c>
      <c r="F33" s="5">
        <v>1500</v>
      </c>
      <c r="G33" s="5">
        <f>F33+E33+D33</f>
        <v>3500</v>
      </c>
      <c r="H33" s="5">
        <v>4500</v>
      </c>
      <c r="I33" s="5"/>
      <c r="J33" s="5"/>
      <c r="K33" s="5"/>
      <c r="L33" s="5">
        <v>5000</v>
      </c>
      <c r="M33" s="57">
        <f t="shared" si="7"/>
        <v>13000</v>
      </c>
    </row>
    <row r="34" spans="1:13" ht="15.75" customHeight="1" outlineLevel="2" x14ac:dyDescent="0.25">
      <c r="A34" s="56" t="s">
        <v>77</v>
      </c>
      <c r="B34" s="9" t="s">
        <v>78</v>
      </c>
      <c r="C34" s="5" t="s">
        <v>28</v>
      </c>
      <c r="D34" s="5"/>
      <c r="E34" s="5"/>
      <c r="F34" s="5"/>
      <c r="G34" s="5"/>
      <c r="H34" s="5"/>
      <c r="I34" s="5"/>
      <c r="J34" s="5"/>
      <c r="K34" s="5"/>
      <c r="L34" s="5">
        <v>40000</v>
      </c>
      <c r="M34" s="57">
        <f t="shared" si="7"/>
        <v>40000</v>
      </c>
    </row>
    <row r="35" spans="1:13" ht="15.75" customHeight="1" outlineLevel="1" x14ac:dyDescent="0.25">
      <c r="A35" s="56" t="s">
        <v>79</v>
      </c>
      <c r="B35" s="9" t="s">
        <v>80</v>
      </c>
      <c r="C35" s="5" t="s">
        <v>19</v>
      </c>
      <c r="D35" s="5">
        <v>10000</v>
      </c>
      <c r="E35" s="5">
        <v>10000</v>
      </c>
      <c r="F35" s="5">
        <v>3000</v>
      </c>
      <c r="G35" s="5">
        <f>F35+E35+D35</f>
        <v>23000</v>
      </c>
      <c r="H35" s="19">
        <v>80000</v>
      </c>
      <c r="I35" s="19"/>
      <c r="J35" s="19">
        <v>140000</v>
      </c>
      <c r="K35" s="19">
        <v>100000</v>
      </c>
      <c r="L35" s="5">
        <v>5000</v>
      </c>
      <c r="M35" s="57">
        <f t="shared" si="7"/>
        <v>348000</v>
      </c>
    </row>
    <row r="36" spans="1:13" ht="15.75" customHeight="1" outlineLevel="2" x14ac:dyDescent="0.25">
      <c r="A36" s="56" t="s">
        <v>81</v>
      </c>
      <c r="B36" s="9" t="s">
        <v>82</v>
      </c>
      <c r="C36" s="9"/>
      <c r="D36" s="5"/>
      <c r="E36" s="5"/>
      <c r="F36" s="5"/>
      <c r="G36" s="5"/>
      <c r="H36" s="19"/>
      <c r="I36" s="19"/>
      <c r="J36" s="10"/>
      <c r="K36" s="19"/>
      <c r="L36" s="19"/>
      <c r="M36" s="57"/>
    </row>
    <row r="37" spans="1:13" ht="15.75" customHeight="1" outlineLevel="1" x14ac:dyDescent="0.25">
      <c r="A37" s="56" t="s">
        <v>83</v>
      </c>
      <c r="B37" s="11" t="s">
        <v>84</v>
      </c>
      <c r="C37" s="11" t="s">
        <v>19</v>
      </c>
      <c r="D37" s="12"/>
      <c r="E37" s="12"/>
      <c r="F37" s="12"/>
      <c r="G37" s="12"/>
      <c r="H37" s="13"/>
      <c r="I37" s="12"/>
      <c r="J37" s="13"/>
      <c r="K37" s="12"/>
      <c r="L37" s="12"/>
      <c r="M37" s="46"/>
    </row>
    <row r="38" spans="1:13" ht="15.75" customHeight="1" outlineLevel="1" x14ac:dyDescent="0.25">
      <c r="A38" s="56" t="s">
        <v>85</v>
      </c>
      <c r="B38" s="9" t="s">
        <v>86</v>
      </c>
      <c r="C38" s="5" t="s">
        <v>28</v>
      </c>
      <c r="D38" s="5">
        <v>13700</v>
      </c>
      <c r="E38" s="5">
        <v>7100</v>
      </c>
      <c r="F38" s="5">
        <v>8000</v>
      </c>
      <c r="G38" s="5">
        <f>F38+E38+D38</f>
        <v>28800</v>
      </c>
      <c r="H38" s="5"/>
      <c r="I38" s="5"/>
      <c r="J38" s="5"/>
      <c r="K38" s="5"/>
      <c r="L38" s="5">
        <v>9854.84</v>
      </c>
      <c r="M38" s="57">
        <f t="shared" ref="M38:M49" si="8">L38+K38+J38+I38+G38+H38</f>
        <v>38654.839999999997</v>
      </c>
    </row>
    <row r="39" spans="1:13" ht="15.75" customHeight="1" outlineLevel="2" x14ac:dyDescent="0.25">
      <c r="A39" s="56" t="s">
        <v>87</v>
      </c>
      <c r="B39" s="9" t="s">
        <v>88</v>
      </c>
      <c r="C39" s="9" t="s">
        <v>19</v>
      </c>
      <c r="D39" s="5"/>
      <c r="E39" s="5"/>
      <c r="F39" s="5"/>
      <c r="G39" s="5"/>
      <c r="H39" s="5"/>
      <c r="I39" s="5"/>
      <c r="J39" s="5"/>
      <c r="K39" s="5"/>
      <c r="L39" s="5">
        <v>2000</v>
      </c>
      <c r="M39" s="57">
        <f t="shared" si="8"/>
        <v>2000</v>
      </c>
    </row>
    <row r="40" spans="1:13" ht="15.75" customHeight="1" outlineLevel="2" x14ac:dyDescent="0.25">
      <c r="A40" s="56" t="s">
        <v>89</v>
      </c>
      <c r="B40" s="9" t="s">
        <v>90</v>
      </c>
      <c r="C40" s="9" t="s">
        <v>19</v>
      </c>
      <c r="D40" s="5"/>
      <c r="E40" s="5"/>
      <c r="F40" s="5"/>
      <c r="G40" s="5"/>
      <c r="H40" s="5"/>
      <c r="I40" s="5"/>
      <c r="J40" s="5"/>
      <c r="K40" s="5"/>
      <c r="L40" s="5">
        <v>5000</v>
      </c>
      <c r="M40" s="57">
        <f t="shared" si="8"/>
        <v>5000</v>
      </c>
    </row>
    <row r="41" spans="1:13" ht="15.75" customHeight="1" outlineLevel="2" x14ac:dyDescent="0.25">
      <c r="A41" s="56" t="s">
        <v>91</v>
      </c>
      <c r="B41" s="9" t="s">
        <v>92</v>
      </c>
      <c r="C41" s="9" t="s">
        <v>19</v>
      </c>
      <c r="D41" s="5"/>
      <c r="E41" s="5"/>
      <c r="F41" s="5"/>
      <c r="G41" s="5"/>
      <c r="H41" s="5"/>
      <c r="I41" s="5"/>
      <c r="J41" s="5"/>
      <c r="K41" s="5"/>
      <c r="L41" s="5">
        <v>9000</v>
      </c>
      <c r="M41" s="57">
        <f t="shared" si="8"/>
        <v>9000</v>
      </c>
    </row>
    <row r="42" spans="1:13" ht="15.75" customHeight="1" outlineLevel="2" x14ac:dyDescent="0.25">
      <c r="A42" s="56" t="s">
        <v>93</v>
      </c>
      <c r="B42" s="9" t="s">
        <v>94</v>
      </c>
      <c r="C42" s="9" t="s">
        <v>19</v>
      </c>
      <c r="D42" s="5"/>
      <c r="E42" s="5"/>
      <c r="F42" s="5"/>
      <c r="G42" s="5"/>
      <c r="H42" s="5"/>
      <c r="I42" s="5"/>
      <c r="J42" s="5"/>
      <c r="K42" s="5"/>
      <c r="L42" s="5">
        <v>13500</v>
      </c>
      <c r="M42" s="57">
        <f t="shared" si="8"/>
        <v>13500</v>
      </c>
    </row>
    <row r="43" spans="1:13" ht="15.75" customHeight="1" outlineLevel="2" x14ac:dyDescent="0.25">
      <c r="A43" s="56" t="s">
        <v>95</v>
      </c>
      <c r="B43" s="9" t="s">
        <v>96</v>
      </c>
      <c r="C43" s="9" t="s">
        <v>28</v>
      </c>
      <c r="D43" s="5"/>
      <c r="E43" s="5"/>
      <c r="F43" s="5"/>
      <c r="G43" s="5"/>
      <c r="H43" s="5"/>
      <c r="I43" s="5"/>
      <c r="J43" s="5"/>
      <c r="K43" s="5"/>
      <c r="L43" s="5">
        <v>2000</v>
      </c>
      <c r="M43" s="57">
        <f t="shared" si="8"/>
        <v>2000</v>
      </c>
    </row>
    <row r="44" spans="1:13" ht="15.75" customHeight="1" outlineLevel="2" x14ac:dyDescent="0.25">
      <c r="A44" s="56" t="s">
        <v>97</v>
      </c>
      <c r="B44" s="9" t="s">
        <v>98</v>
      </c>
      <c r="C44" s="9" t="s">
        <v>28</v>
      </c>
      <c r="D44" s="5"/>
      <c r="E44" s="5"/>
      <c r="F44" s="5"/>
      <c r="G44" s="5"/>
      <c r="H44" s="5"/>
      <c r="I44" s="5"/>
      <c r="J44" s="5"/>
      <c r="K44" s="5"/>
      <c r="L44" s="5">
        <v>12500</v>
      </c>
      <c r="M44" s="57">
        <f t="shared" si="8"/>
        <v>12500</v>
      </c>
    </row>
    <row r="45" spans="1:13" ht="15.75" customHeight="1" outlineLevel="1" x14ac:dyDescent="0.25">
      <c r="A45" s="56" t="s">
        <v>99</v>
      </c>
      <c r="B45" s="9" t="s">
        <v>100</v>
      </c>
      <c r="C45" s="9" t="s">
        <v>28</v>
      </c>
      <c r="D45" s="5">
        <v>2500</v>
      </c>
      <c r="E45" s="5">
        <v>1000</v>
      </c>
      <c r="F45" s="5">
        <v>500</v>
      </c>
      <c r="G45" s="5">
        <f>F45+E45+D45</f>
        <v>4000</v>
      </c>
      <c r="H45" s="5"/>
      <c r="I45" s="5"/>
      <c r="J45" s="5"/>
      <c r="K45" s="5"/>
      <c r="L45" s="5">
        <v>21000</v>
      </c>
      <c r="M45" s="57">
        <f t="shared" si="8"/>
        <v>25000</v>
      </c>
    </row>
    <row r="46" spans="1:13" ht="15.75" customHeight="1" outlineLevel="2" x14ac:dyDescent="0.25">
      <c r="A46" s="56" t="s">
        <v>101</v>
      </c>
      <c r="B46" s="9" t="s">
        <v>102</v>
      </c>
      <c r="C46" s="9" t="s">
        <v>19</v>
      </c>
      <c r="D46" s="5"/>
      <c r="E46" s="5"/>
      <c r="F46" s="5"/>
      <c r="G46" s="5"/>
      <c r="H46" s="5"/>
      <c r="I46" s="5"/>
      <c r="J46" s="5"/>
      <c r="K46" s="5"/>
      <c r="L46" s="5">
        <v>13000</v>
      </c>
      <c r="M46" s="57">
        <f t="shared" si="8"/>
        <v>13000</v>
      </c>
    </row>
    <row r="47" spans="1:13" ht="15.75" customHeight="1" outlineLevel="2" x14ac:dyDescent="0.25">
      <c r="A47" s="56" t="s">
        <v>103</v>
      </c>
      <c r="B47" s="9" t="s">
        <v>104</v>
      </c>
      <c r="C47" s="9" t="s">
        <v>28</v>
      </c>
      <c r="D47" s="5"/>
      <c r="E47" s="5"/>
      <c r="F47" s="5"/>
      <c r="G47" s="5"/>
      <c r="H47" s="5"/>
      <c r="I47" s="5"/>
      <c r="J47" s="5"/>
      <c r="K47" s="5"/>
      <c r="L47" s="5">
        <v>4000</v>
      </c>
      <c r="M47" s="57">
        <f t="shared" si="8"/>
        <v>4000</v>
      </c>
    </row>
    <row r="48" spans="1:13" ht="15.75" customHeight="1" outlineLevel="2" x14ac:dyDescent="0.25">
      <c r="A48" s="56" t="s">
        <v>105</v>
      </c>
      <c r="B48" s="9" t="s">
        <v>106</v>
      </c>
      <c r="C48" s="9" t="s">
        <v>19</v>
      </c>
      <c r="D48" s="5"/>
      <c r="E48" s="5"/>
      <c r="F48" s="5"/>
      <c r="G48" s="5"/>
      <c r="H48" s="5"/>
      <c r="I48" s="5"/>
      <c r="J48" s="5"/>
      <c r="K48" s="5"/>
      <c r="L48" s="5">
        <v>10000</v>
      </c>
      <c r="M48" s="57">
        <f t="shared" si="8"/>
        <v>10000</v>
      </c>
    </row>
    <row r="49" spans="1:13" ht="15.75" customHeight="1" outlineLevel="2" x14ac:dyDescent="0.25">
      <c r="A49" s="56" t="s">
        <v>107</v>
      </c>
      <c r="B49" s="9" t="s">
        <v>108</v>
      </c>
      <c r="C49" s="9" t="s">
        <v>28</v>
      </c>
      <c r="D49" s="5"/>
      <c r="E49" s="5"/>
      <c r="F49" s="5"/>
      <c r="G49" s="5"/>
      <c r="H49" s="5"/>
      <c r="I49" s="5"/>
      <c r="J49" s="5"/>
      <c r="K49" s="5"/>
      <c r="L49" s="5">
        <v>3500</v>
      </c>
      <c r="M49" s="57">
        <f t="shared" si="8"/>
        <v>3500</v>
      </c>
    </row>
    <row r="50" spans="1:13" ht="15.75" customHeight="1" outlineLevel="2" x14ac:dyDescent="0.25">
      <c r="A50" s="56" t="s">
        <v>109</v>
      </c>
      <c r="B50" s="9" t="s">
        <v>110</v>
      </c>
      <c r="C50" s="9" t="s">
        <v>19</v>
      </c>
      <c r="D50" s="5"/>
      <c r="E50" s="5"/>
      <c r="F50" s="5"/>
      <c r="G50" s="5"/>
      <c r="H50" s="5"/>
      <c r="I50" s="5"/>
      <c r="J50" s="5"/>
      <c r="K50" s="5"/>
      <c r="L50" s="5"/>
      <c r="M50" s="57"/>
    </row>
    <row r="51" spans="1:13" ht="15.75" customHeight="1" outlineLevel="2" x14ac:dyDescent="0.25">
      <c r="A51" s="56" t="s">
        <v>111</v>
      </c>
      <c r="B51" s="9" t="s">
        <v>112</v>
      </c>
      <c r="C51" s="9" t="s">
        <v>19</v>
      </c>
      <c r="D51" s="5"/>
      <c r="E51" s="5"/>
      <c r="F51" s="5"/>
      <c r="G51" s="5"/>
      <c r="H51" s="5"/>
      <c r="I51" s="5"/>
      <c r="J51" s="5"/>
      <c r="K51" s="5"/>
      <c r="L51" s="5">
        <v>4850</v>
      </c>
      <c r="M51" s="45">
        <f t="shared" ref="M51:M54" si="9">L51+K51+J51+I51+G51+H51</f>
        <v>4850</v>
      </c>
    </row>
    <row r="52" spans="1:13" ht="15.75" customHeight="1" outlineLevel="2" x14ac:dyDescent="0.25">
      <c r="A52" s="56" t="s">
        <v>113</v>
      </c>
      <c r="B52" s="9" t="s">
        <v>114</v>
      </c>
      <c r="C52" s="9" t="s">
        <v>28</v>
      </c>
      <c r="D52" s="5"/>
      <c r="E52" s="5"/>
      <c r="F52" s="5"/>
      <c r="G52" s="5"/>
      <c r="H52" s="5"/>
      <c r="I52" s="5"/>
      <c r="J52" s="5"/>
      <c r="K52" s="5"/>
      <c r="L52" s="5">
        <v>1900</v>
      </c>
      <c r="M52" s="57">
        <f t="shared" si="9"/>
        <v>1900</v>
      </c>
    </row>
    <row r="53" spans="1:13" ht="15.75" customHeight="1" outlineLevel="2" x14ac:dyDescent="0.25">
      <c r="A53" s="56" t="s">
        <v>115</v>
      </c>
      <c r="B53" s="9" t="s">
        <v>116</v>
      </c>
      <c r="C53" s="9" t="s">
        <v>28</v>
      </c>
      <c r="D53" s="5"/>
      <c r="E53" s="5"/>
      <c r="F53" s="5"/>
      <c r="G53" s="5"/>
      <c r="H53" s="5"/>
      <c r="I53" s="5"/>
      <c r="J53" s="5"/>
      <c r="K53" s="5"/>
      <c r="L53" s="5">
        <v>30541</v>
      </c>
      <c r="M53" s="57">
        <f t="shared" si="9"/>
        <v>30541</v>
      </c>
    </row>
    <row r="54" spans="1:13" ht="15.75" customHeight="1" outlineLevel="1" x14ac:dyDescent="0.25">
      <c r="A54" s="56" t="s">
        <v>117</v>
      </c>
      <c r="B54" s="9" t="s">
        <v>118</v>
      </c>
      <c r="C54" s="9" t="s">
        <v>28</v>
      </c>
      <c r="D54" s="5">
        <v>4607.33</v>
      </c>
      <c r="E54" s="5">
        <v>4827.33</v>
      </c>
      <c r="F54" s="5">
        <v>14907.33</v>
      </c>
      <c r="G54" s="5">
        <f>F54+E54+D54</f>
        <v>24341.989999999998</v>
      </c>
      <c r="H54" s="5">
        <v>59954.080000000002</v>
      </c>
      <c r="I54" s="8">
        <v>2058702</v>
      </c>
      <c r="J54" s="5">
        <f>9000+12000</f>
        <v>21000</v>
      </c>
      <c r="K54" s="5">
        <v>461570</v>
      </c>
      <c r="L54" s="5">
        <v>19614.259999999998</v>
      </c>
      <c r="M54" s="57">
        <f t="shared" si="9"/>
        <v>2645182.33</v>
      </c>
    </row>
    <row r="55" spans="1:13" ht="15.75" customHeight="1" outlineLevel="2" x14ac:dyDescent="0.25">
      <c r="A55" s="56" t="s">
        <v>119</v>
      </c>
      <c r="B55" s="9" t="s">
        <v>120</v>
      </c>
      <c r="C55" s="9"/>
      <c r="D55" s="5"/>
      <c r="E55" s="5"/>
      <c r="F55" s="5"/>
      <c r="G55" s="5"/>
      <c r="H55" s="5"/>
      <c r="I55" s="5"/>
      <c r="J55" s="5"/>
      <c r="K55" s="5"/>
      <c r="L55" s="5"/>
      <c r="M55" s="57"/>
    </row>
    <row r="56" spans="1:13" ht="15.75" customHeight="1" outlineLevel="1" x14ac:dyDescent="0.25">
      <c r="A56" s="56" t="s">
        <v>121</v>
      </c>
      <c r="B56" s="9" t="s">
        <v>122</v>
      </c>
      <c r="C56" s="9" t="s">
        <v>19</v>
      </c>
      <c r="D56" s="5">
        <v>21000</v>
      </c>
      <c r="E56" s="5">
        <v>4500</v>
      </c>
      <c r="F56" s="5">
        <v>2500</v>
      </c>
      <c r="G56" s="5">
        <f t="shared" ref="G56:G58" si="10">F56+E56+D56</f>
        <v>28000</v>
      </c>
      <c r="H56" s="5"/>
      <c r="I56" s="5"/>
      <c r="J56" s="5"/>
      <c r="K56" s="5"/>
      <c r="L56" s="5"/>
      <c r="M56" s="57">
        <f t="shared" ref="M56:M66" si="11">L56+K56+J56+I56+G56+H56</f>
        <v>28000</v>
      </c>
    </row>
    <row r="57" spans="1:13" ht="15.75" customHeight="1" outlineLevel="1" x14ac:dyDescent="0.25">
      <c r="A57" s="56" t="s">
        <v>123</v>
      </c>
      <c r="B57" s="9" t="s">
        <v>124</v>
      </c>
      <c r="C57" s="9" t="s">
        <v>19</v>
      </c>
      <c r="D57" s="5">
        <v>20000</v>
      </c>
      <c r="E57" s="5">
        <v>18000</v>
      </c>
      <c r="F57" s="5"/>
      <c r="G57" s="5">
        <f t="shared" si="10"/>
        <v>38000</v>
      </c>
      <c r="H57" s="5"/>
      <c r="I57" s="5"/>
      <c r="J57" s="5"/>
      <c r="K57" s="5"/>
      <c r="L57" s="5"/>
      <c r="M57" s="57">
        <f t="shared" si="11"/>
        <v>38000</v>
      </c>
    </row>
    <row r="58" spans="1:13" ht="15.75" customHeight="1" outlineLevel="1" x14ac:dyDescent="0.25">
      <c r="A58" s="56" t="s">
        <v>125</v>
      </c>
      <c r="B58" s="9" t="s">
        <v>126</v>
      </c>
      <c r="C58" s="9" t="s">
        <v>28</v>
      </c>
      <c r="D58" s="5">
        <v>15000</v>
      </c>
      <c r="E58" s="5">
        <v>50000</v>
      </c>
      <c r="F58" s="5"/>
      <c r="G58" s="5">
        <f t="shared" si="10"/>
        <v>65000</v>
      </c>
      <c r="H58" s="5"/>
      <c r="I58" s="5"/>
      <c r="J58" s="5"/>
      <c r="K58" s="5"/>
      <c r="L58" s="5"/>
      <c r="M58" s="57">
        <f t="shared" si="11"/>
        <v>65000</v>
      </c>
    </row>
    <row r="59" spans="1:13" ht="15.75" customHeight="1" outlineLevel="2" x14ac:dyDescent="0.25">
      <c r="A59" s="56" t="s">
        <v>127</v>
      </c>
      <c r="B59" s="9" t="s">
        <v>128</v>
      </c>
      <c r="C59" s="9" t="s">
        <v>28</v>
      </c>
      <c r="D59" s="5"/>
      <c r="E59" s="5"/>
      <c r="F59" s="5"/>
      <c r="G59" s="5"/>
      <c r="H59" s="5"/>
      <c r="I59" s="5"/>
      <c r="J59" s="5">
        <v>150000</v>
      </c>
      <c r="K59" s="5"/>
      <c r="L59" s="5"/>
      <c r="M59" s="57">
        <f t="shared" si="11"/>
        <v>150000</v>
      </c>
    </row>
    <row r="60" spans="1:13" ht="15.75" customHeight="1" outlineLevel="1" x14ac:dyDescent="0.25">
      <c r="A60" s="56" t="s">
        <v>129</v>
      </c>
      <c r="B60" s="9" t="s">
        <v>130</v>
      </c>
      <c r="C60" s="9" t="s">
        <v>28</v>
      </c>
      <c r="D60" s="5"/>
      <c r="E60" s="5">
        <v>4500</v>
      </c>
      <c r="F60" s="5"/>
      <c r="G60" s="5">
        <f t="shared" ref="G60:G64" si="12">F60+E60+D60</f>
        <v>4500</v>
      </c>
      <c r="H60" s="5"/>
      <c r="I60" s="5"/>
      <c r="J60" s="5"/>
      <c r="K60" s="5"/>
      <c r="L60" s="5"/>
      <c r="M60" s="57">
        <f t="shared" si="11"/>
        <v>4500</v>
      </c>
    </row>
    <row r="61" spans="1:13" ht="15.75" customHeight="1" outlineLevel="1" x14ac:dyDescent="0.25">
      <c r="A61" s="56" t="s">
        <v>131</v>
      </c>
      <c r="B61" s="9" t="s">
        <v>132</v>
      </c>
      <c r="C61" s="9" t="s">
        <v>19</v>
      </c>
      <c r="D61" s="5">
        <v>29000</v>
      </c>
      <c r="E61" s="5">
        <v>14000</v>
      </c>
      <c r="F61" s="5">
        <v>4500</v>
      </c>
      <c r="G61" s="5">
        <f t="shared" si="12"/>
        <v>47500</v>
      </c>
      <c r="H61" s="5"/>
      <c r="I61" s="5"/>
      <c r="J61" s="5"/>
      <c r="K61" s="5"/>
      <c r="L61" s="5"/>
      <c r="M61" s="57">
        <f t="shared" si="11"/>
        <v>47500</v>
      </c>
    </row>
    <row r="62" spans="1:13" ht="15.75" customHeight="1" outlineLevel="1" x14ac:dyDescent="0.25">
      <c r="A62" s="56" t="s">
        <v>133</v>
      </c>
      <c r="B62" s="9" t="s">
        <v>134</v>
      </c>
      <c r="C62" s="9"/>
      <c r="D62" s="5">
        <v>22000</v>
      </c>
      <c r="E62" s="5">
        <v>3500</v>
      </c>
      <c r="F62" s="5">
        <v>1000</v>
      </c>
      <c r="G62" s="5">
        <f t="shared" si="12"/>
        <v>26500</v>
      </c>
      <c r="H62" s="5"/>
      <c r="I62" s="5"/>
      <c r="J62" s="5"/>
      <c r="K62" s="5"/>
      <c r="L62" s="5"/>
      <c r="M62" s="57">
        <f t="shared" si="11"/>
        <v>26500</v>
      </c>
    </row>
    <row r="63" spans="1:13" ht="15.75" customHeight="1" outlineLevel="1" x14ac:dyDescent="0.25">
      <c r="A63" s="56" t="s">
        <v>135</v>
      </c>
      <c r="B63" s="9" t="s">
        <v>136</v>
      </c>
      <c r="C63" s="9" t="s">
        <v>19</v>
      </c>
      <c r="D63" s="5">
        <v>1500</v>
      </c>
      <c r="E63" s="5">
        <v>1500</v>
      </c>
      <c r="F63" s="5"/>
      <c r="G63" s="5">
        <f t="shared" si="12"/>
        <v>3000</v>
      </c>
      <c r="H63" s="5"/>
      <c r="I63" s="5"/>
      <c r="J63" s="5"/>
      <c r="K63" s="5"/>
      <c r="L63" s="5">
        <v>15000</v>
      </c>
      <c r="M63" s="57">
        <f t="shared" si="11"/>
        <v>18000</v>
      </c>
    </row>
    <row r="64" spans="1:13" ht="15.75" customHeight="1" outlineLevel="1" x14ac:dyDescent="0.25">
      <c r="A64" s="56" t="s">
        <v>137</v>
      </c>
      <c r="B64" s="9" t="s">
        <v>138</v>
      </c>
      <c r="C64" s="9" t="s">
        <v>28</v>
      </c>
      <c r="D64" s="5">
        <v>900</v>
      </c>
      <c r="E64" s="5">
        <v>600</v>
      </c>
      <c r="F64" s="5">
        <v>500</v>
      </c>
      <c r="G64" s="5">
        <f t="shared" si="12"/>
        <v>2000</v>
      </c>
      <c r="H64" s="5"/>
      <c r="I64" s="5"/>
      <c r="J64" s="5"/>
      <c r="K64" s="5"/>
      <c r="L64" s="5">
        <v>12000</v>
      </c>
      <c r="M64" s="57">
        <f t="shared" si="11"/>
        <v>14000</v>
      </c>
    </row>
    <row r="65" spans="1:13" ht="15.75" customHeight="1" outlineLevel="2" x14ac:dyDescent="0.25">
      <c r="A65" s="56" t="s">
        <v>139</v>
      </c>
      <c r="B65" s="9" t="s">
        <v>140</v>
      </c>
      <c r="C65" s="9" t="s">
        <v>19</v>
      </c>
      <c r="D65" s="5"/>
      <c r="E65" s="5"/>
      <c r="F65" s="5"/>
      <c r="G65" s="5"/>
      <c r="H65" s="5"/>
      <c r="I65" s="5"/>
      <c r="J65" s="5"/>
      <c r="K65" s="5"/>
      <c r="L65" s="5">
        <v>5500</v>
      </c>
      <c r="M65" s="57">
        <f t="shared" si="11"/>
        <v>5500</v>
      </c>
    </row>
    <row r="66" spans="1:13" ht="15.75" customHeight="1" outlineLevel="2" x14ac:dyDescent="0.25">
      <c r="A66" s="56" t="s">
        <v>141</v>
      </c>
      <c r="B66" s="9" t="s">
        <v>142</v>
      </c>
      <c r="C66" s="9" t="s">
        <v>28</v>
      </c>
      <c r="D66" s="5"/>
      <c r="E66" s="5"/>
      <c r="F66" s="5"/>
      <c r="G66" s="5"/>
      <c r="H66" s="5"/>
      <c r="I66" s="5"/>
      <c r="J66" s="5">
        <f>15740+13500</f>
        <v>29240</v>
      </c>
      <c r="K66" s="5"/>
      <c r="L66" s="5"/>
      <c r="M66" s="57">
        <f t="shared" si="11"/>
        <v>29240</v>
      </c>
    </row>
    <row r="67" spans="1:13" ht="15.75" customHeight="1" x14ac:dyDescent="0.25">
      <c r="A67" s="56" t="s">
        <v>143</v>
      </c>
      <c r="B67" s="18" t="s">
        <v>144</v>
      </c>
      <c r="C67" s="18"/>
      <c r="D67" s="21">
        <f t="shared" ref="D67:F67" si="13">+D65+D64+D63+D61+D60+D59+D58+D57+D56+D54+D53+D52+D51+D50+D48+D47+D46+D45+D44+D43+D42+D41+D40+D39+D38+D37+D35+D33+D32+D31+D49+D34+D66+D62+D55</f>
        <v>140207.33000000002</v>
      </c>
      <c r="E67" s="21">
        <f t="shared" si="13"/>
        <v>121527.33</v>
      </c>
      <c r="F67" s="21">
        <f t="shared" si="13"/>
        <v>39907.33</v>
      </c>
      <c r="G67" s="21">
        <f t="shared" ref="G67:M67" si="14">+G65+G64+G63+G61+G60+G59+G58+G57+G56+G54+G53+G52+G51+G50+G48+G47+G46+G45+G44+G43+G42+G41+G40+G39+G38+G37+G35+G33+G32+G31+G49+G34+G66+G62+G55+G36</f>
        <v>301641.99</v>
      </c>
      <c r="H67" s="21">
        <f t="shared" si="14"/>
        <v>149954.08000000002</v>
      </c>
      <c r="I67" s="21">
        <f t="shared" si="14"/>
        <v>2058702</v>
      </c>
      <c r="J67" s="21">
        <f t="shared" si="14"/>
        <v>344740</v>
      </c>
      <c r="K67" s="21">
        <f t="shared" si="14"/>
        <v>561570</v>
      </c>
      <c r="L67" s="21">
        <f t="shared" si="14"/>
        <v>505760.1</v>
      </c>
      <c r="M67" s="59">
        <f t="shared" si="14"/>
        <v>3922368.17</v>
      </c>
    </row>
    <row r="68" spans="1:13" ht="15.75" customHeight="1" outlineLevel="2" x14ac:dyDescent="0.25">
      <c r="A68" s="56" t="s">
        <v>145</v>
      </c>
      <c r="B68" s="9" t="s">
        <v>146</v>
      </c>
      <c r="C68" s="9" t="s">
        <v>28</v>
      </c>
      <c r="D68" s="19"/>
      <c r="E68" s="19"/>
      <c r="F68" s="19"/>
      <c r="G68" s="19"/>
      <c r="H68" s="19"/>
      <c r="I68" s="19"/>
      <c r="J68" s="19"/>
      <c r="K68" s="19"/>
      <c r="L68" s="5">
        <v>23000</v>
      </c>
      <c r="M68" s="57">
        <f>SUM(G68:L68)</f>
        <v>23000</v>
      </c>
    </row>
    <row r="69" spans="1:13" ht="15.75" customHeight="1" outlineLevel="2" x14ac:dyDescent="0.25">
      <c r="A69" s="56" t="s">
        <v>147</v>
      </c>
      <c r="B69" s="9" t="s">
        <v>148</v>
      </c>
      <c r="C69" s="9" t="s">
        <v>28</v>
      </c>
      <c r="D69" s="19"/>
      <c r="E69" s="19"/>
      <c r="F69" s="19"/>
      <c r="G69" s="19"/>
      <c r="H69" s="19"/>
      <c r="I69" s="19"/>
      <c r="J69" s="19"/>
      <c r="K69" s="19"/>
      <c r="L69" s="10"/>
      <c r="M69" s="60"/>
    </row>
    <row r="70" spans="1:13" ht="15.75" customHeight="1" outlineLevel="2" x14ac:dyDescent="0.25">
      <c r="A70" s="56" t="s">
        <v>149</v>
      </c>
      <c r="B70" s="18" t="s">
        <v>150</v>
      </c>
      <c r="C70" s="18"/>
      <c r="D70" s="22"/>
      <c r="E70" s="22"/>
      <c r="F70" s="22"/>
      <c r="G70" s="22"/>
      <c r="H70" s="22"/>
      <c r="I70" s="22"/>
      <c r="J70" s="22"/>
      <c r="K70" s="22"/>
      <c r="L70" s="21">
        <f t="shared" ref="L70:M70" si="15">+L69+L68</f>
        <v>23000</v>
      </c>
      <c r="M70" s="59">
        <f t="shared" si="15"/>
        <v>23000</v>
      </c>
    </row>
    <row r="71" spans="1:13" ht="15.75" customHeight="1" outlineLevel="1" x14ac:dyDescent="0.25">
      <c r="A71" s="56" t="s">
        <v>151</v>
      </c>
      <c r="B71" s="4" t="s">
        <v>152</v>
      </c>
      <c r="C71" s="4" t="s">
        <v>28</v>
      </c>
      <c r="D71" s="6">
        <f>229451.77-21112.93</f>
        <v>208338.84</v>
      </c>
      <c r="E71" s="6">
        <v>99934.91</v>
      </c>
      <c r="F71" s="6">
        <v>19236.919999999998</v>
      </c>
      <c r="G71" s="6">
        <f>D71+E71+F71</f>
        <v>327510.67</v>
      </c>
      <c r="H71" s="6">
        <v>424543.93</v>
      </c>
      <c r="I71" s="6">
        <v>16490</v>
      </c>
      <c r="J71" s="6">
        <v>483648.19</v>
      </c>
      <c r="K71" s="6">
        <v>190767.35999999999</v>
      </c>
      <c r="L71" s="6">
        <f>203636.01</f>
        <v>203636.01</v>
      </c>
      <c r="M71" s="61">
        <f>G71+H71+I71+J71+K71+L71</f>
        <v>1646596.16</v>
      </c>
    </row>
    <row r="72" spans="1:13" ht="15.75" customHeight="1" x14ac:dyDescent="0.25">
      <c r="A72" s="56" t="s">
        <v>153</v>
      </c>
      <c r="B72" s="18" t="s">
        <v>154</v>
      </c>
      <c r="C72" s="19"/>
      <c r="D72" s="21">
        <f t="shared" ref="D72:L72" si="16">+D71</f>
        <v>208338.84</v>
      </c>
      <c r="E72" s="21">
        <f t="shared" si="16"/>
        <v>99934.91</v>
      </c>
      <c r="F72" s="21">
        <f t="shared" si="16"/>
        <v>19236.919999999998</v>
      </c>
      <c r="G72" s="21">
        <f t="shared" si="16"/>
        <v>327510.67</v>
      </c>
      <c r="H72" s="21">
        <f t="shared" si="16"/>
        <v>424543.93</v>
      </c>
      <c r="I72" s="21">
        <f t="shared" si="16"/>
        <v>16490</v>
      </c>
      <c r="J72" s="21">
        <f t="shared" si="16"/>
        <v>483648.19</v>
      </c>
      <c r="K72" s="21">
        <f t="shared" si="16"/>
        <v>190767.35999999999</v>
      </c>
      <c r="L72" s="21">
        <f t="shared" si="16"/>
        <v>203636.01</v>
      </c>
      <c r="M72" s="59">
        <f>SUM(M71)</f>
        <v>1646596.16</v>
      </c>
    </row>
    <row r="73" spans="1:13" ht="15.75" customHeight="1" outlineLevel="2" x14ac:dyDescent="0.25">
      <c r="A73" s="56" t="s">
        <v>155</v>
      </c>
      <c r="B73" s="9" t="s">
        <v>156</v>
      </c>
      <c r="C73" s="9" t="s">
        <v>28</v>
      </c>
      <c r="D73" s="5"/>
      <c r="E73" s="5"/>
      <c r="F73" s="5"/>
      <c r="G73" s="5"/>
      <c r="H73" s="5"/>
      <c r="I73" s="5"/>
      <c r="J73" s="5"/>
      <c r="K73" s="5"/>
      <c r="L73" s="5">
        <v>597</v>
      </c>
      <c r="M73" s="57">
        <f t="shared" ref="M73:M89" si="17">SUM(G73:L73)</f>
        <v>597</v>
      </c>
    </row>
    <row r="74" spans="1:13" ht="15.75" customHeight="1" outlineLevel="2" x14ac:dyDescent="0.25">
      <c r="A74" s="56" t="s">
        <v>157</v>
      </c>
      <c r="B74" s="9" t="s">
        <v>158</v>
      </c>
      <c r="C74" s="9" t="s">
        <v>28</v>
      </c>
      <c r="D74" s="5"/>
      <c r="E74" s="5"/>
      <c r="F74" s="5"/>
      <c r="G74" s="5"/>
      <c r="H74" s="5"/>
      <c r="I74" s="5"/>
      <c r="J74" s="5">
        <f>187515.49+1924</f>
        <v>189439.49</v>
      </c>
      <c r="K74" s="5"/>
      <c r="L74" s="5"/>
      <c r="M74" s="57">
        <f t="shared" si="17"/>
        <v>189439.49</v>
      </c>
    </row>
    <row r="75" spans="1:13" ht="15.75" customHeight="1" outlineLevel="2" x14ac:dyDescent="0.25">
      <c r="A75" s="56" t="s">
        <v>159</v>
      </c>
      <c r="B75" s="9" t="s">
        <v>160</v>
      </c>
      <c r="C75" s="9" t="s">
        <v>28</v>
      </c>
      <c r="D75" s="5"/>
      <c r="E75" s="5"/>
      <c r="F75" s="5"/>
      <c r="G75" s="5"/>
      <c r="H75" s="5">
        <v>174284.89</v>
      </c>
      <c r="I75" s="5"/>
      <c r="J75" s="5"/>
      <c r="K75" s="5"/>
      <c r="L75" s="5"/>
      <c r="M75" s="57">
        <f t="shared" si="17"/>
        <v>174284.89</v>
      </c>
    </row>
    <row r="76" spans="1:13" ht="15.75" customHeight="1" outlineLevel="2" x14ac:dyDescent="0.25">
      <c r="A76" s="56" t="s">
        <v>161</v>
      </c>
      <c r="B76" s="9" t="s">
        <v>162</v>
      </c>
      <c r="C76" s="9" t="s">
        <v>28</v>
      </c>
      <c r="D76" s="5"/>
      <c r="E76" s="5"/>
      <c r="F76" s="5"/>
      <c r="G76" s="5"/>
      <c r="H76" s="5">
        <v>54429.95</v>
      </c>
      <c r="I76" s="5"/>
      <c r="J76" s="5"/>
      <c r="K76" s="5"/>
      <c r="L76" s="5"/>
      <c r="M76" s="57">
        <f t="shared" si="17"/>
        <v>54429.95</v>
      </c>
    </row>
    <row r="77" spans="1:13" ht="15.75" customHeight="1" outlineLevel="2" x14ac:dyDescent="0.25">
      <c r="A77" s="56" t="s">
        <v>163</v>
      </c>
      <c r="B77" s="9" t="s">
        <v>164</v>
      </c>
      <c r="C77" s="9" t="s">
        <v>28</v>
      </c>
      <c r="D77" s="5"/>
      <c r="E77" s="5"/>
      <c r="F77" s="5"/>
      <c r="G77" s="5"/>
      <c r="H77" s="5">
        <v>38101.79</v>
      </c>
      <c r="I77" s="5"/>
      <c r="J77" s="5"/>
      <c r="K77" s="5"/>
      <c r="L77" s="5"/>
      <c r="M77" s="57">
        <f t="shared" si="17"/>
        <v>38101.79</v>
      </c>
    </row>
    <row r="78" spans="1:13" ht="15.75" customHeight="1" outlineLevel="2" x14ac:dyDescent="0.25">
      <c r="A78" s="56" t="s">
        <v>165</v>
      </c>
      <c r="B78" s="9" t="s">
        <v>166</v>
      </c>
      <c r="C78" s="9" t="s">
        <v>28</v>
      </c>
      <c r="D78" s="5"/>
      <c r="E78" s="5"/>
      <c r="F78" s="5"/>
      <c r="G78" s="5"/>
      <c r="H78" s="5"/>
      <c r="I78" s="5"/>
      <c r="J78" s="5"/>
      <c r="K78" s="5"/>
      <c r="L78" s="5">
        <f>127948.92+455.61</f>
        <v>128404.53</v>
      </c>
      <c r="M78" s="57">
        <f t="shared" si="17"/>
        <v>128404.53</v>
      </c>
    </row>
    <row r="79" spans="1:13" ht="15.75" customHeight="1" outlineLevel="2" x14ac:dyDescent="0.25">
      <c r="A79" s="56" t="s">
        <v>167</v>
      </c>
      <c r="B79" s="9" t="s">
        <v>168</v>
      </c>
      <c r="C79" s="9" t="s">
        <v>28</v>
      </c>
      <c r="D79" s="5"/>
      <c r="E79" s="5"/>
      <c r="F79" s="5"/>
      <c r="G79" s="5"/>
      <c r="H79" s="5"/>
      <c r="I79" s="5">
        <v>16979.05</v>
      </c>
      <c r="J79" s="5"/>
      <c r="K79" s="5"/>
      <c r="L79" s="5"/>
      <c r="M79" s="57">
        <f t="shared" si="17"/>
        <v>16979.05</v>
      </c>
    </row>
    <row r="80" spans="1:13" ht="15.75" customHeight="1" outlineLevel="2" x14ac:dyDescent="0.25">
      <c r="A80" s="56" t="s">
        <v>169</v>
      </c>
      <c r="B80" s="9" t="s">
        <v>170</v>
      </c>
      <c r="C80" s="9" t="s">
        <v>28</v>
      </c>
      <c r="D80" s="5"/>
      <c r="E80" s="5"/>
      <c r="F80" s="5"/>
      <c r="G80" s="5"/>
      <c r="H80" s="5">
        <f>68534.42+19768</f>
        <v>88302.42</v>
      </c>
      <c r="I80" s="5"/>
      <c r="J80" s="5"/>
      <c r="K80" s="5"/>
      <c r="L80" s="5"/>
      <c r="M80" s="57">
        <f t="shared" si="17"/>
        <v>88302.42</v>
      </c>
    </row>
    <row r="81" spans="1:13" ht="15.75" customHeight="1" outlineLevel="2" x14ac:dyDescent="0.25">
      <c r="A81" s="56" t="s">
        <v>171</v>
      </c>
      <c r="B81" s="9" t="s">
        <v>172</v>
      </c>
      <c r="C81" s="9" t="s">
        <v>28</v>
      </c>
      <c r="D81" s="5"/>
      <c r="E81" s="5"/>
      <c r="F81" s="5"/>
      <c r="G81" s="5"/>
      <c r="H81" s="5"/>
      <c r="I81" s="5"/>
      <c r="J81" s="5"/>
      <c r="K81" s="5"/>
      <c r="L81" s="5">
        <f>9878.07+644.53</f>
        <v>10522.6</v>
      </c>
      <c r="M81" s="57">
        <f t="shared" si="17"/>
        <v>10522.6</v>
      </c>
    </row>
    <row r="82" spans="1:13" ht="15.75" customHeight="1" outlineLevel="2" x14ac:dyDescent="0.25">
      <c r="A82" s="56" t="s">
        <v>173</v>
      </c>
      <c r="B82" s="9" t="s">
        <v>174</v>
      </c>
      <c r="C82" s="9" t="s">
        <v>28</v>
      </c>
      <c r="D82" s="5"/>
      <c r="E82" s="5"/>
      <c r="F82" s="5"/>
      <c r="G82" s="5"/>
      <c r="H82" s="5"/>
      <c r="I82" s="5"/>
      <c r="J82" s="5"/>
      <c r="K82" s="5"/>
      <c r="L82" s="5">
        <v>1843.35</v>
      </c>
      <c r="M82" s="57">
        <f t="shared" si="17"/>
        <v>1843.35</v>
      </c>
    </row>
    <row r="83" spans="1:13" ht="15.75" customHeight="1" outlineLevel="2" x14ac:dyDescent="0.25">
      <c r="A83" s="56" t="s">
        <v>175</v>
      </c>
      <c r="B83" s="9" t="s">
        <v>176</v>
      </c>
      <c r="C83" s="9" t="s">
        <v>28</v>
      </c>
      <c r="D83" s="5"/>
      <c r="E83" s="5"/>
      <c r="F83" s="5"/>
      <c r="G83" s="5"/>
      <c r="H83" s="5"/>
      <c r="I83" s="5"/>
      <c r="J83" s="5"/>
      <c r="K83" s="5"/>
      <c r="L83" s="5">
        <f>25561.16+755.63</f>
        <v>26316.79</v>
      </c>
      <c r="M83" s="57">
        <f t="shared" si="17"/>
        <v>26316.79</v>
      </c>
    </row>
    <row r="84" spans="1:13" ht="15.75" customHeight="1" outlineLevel="2" x14ac:dyDescent="0.25">
      <c r="A84" s="56" t="s">
        <v>177</v>
      </c>
      <c r="B84" s="9" t="s">
        <v>178</v>
      </c>
      <c r="C84" s="9" t="s">
        <v>28</v>
      </c>
      <c r="D84" s="5"/>
      <c r="E84" s="5"/>
      <c r="F84" s="5"/>
      <c r="G84" s="5"/>
      <c r="H84" s="5"/>
      <c r="I84" s="5"/>
      <c r="J84" s="5"/>
      <c r="K84" s="5"/>
      <c r="L84" s="5">
        <v>17720.38</v>
      </c>
      <c r="M84" s="57">
        <f t="shared" si="17"/>
        <v>17720.38</v>
      </c>
    </row>
    <row r="85" spans="1:13" ht="15.75" customHeight="1" outlineLevel="1" x14ac:dyDescent="0.25">
      <c r="A85" s="56" t="s">
        <v>179</v>
      </c>
      <c r="B85" s="9" t="s">
        <v>180</v>
      </c>
      <c r="C85" s="9" t="s">
        <v>28</v>
      </c>
      <c r="D85" s="5"/>
      <c r="E85" s="5">
        <v>8064</v>
      </c>
      <c r="F85" s="5"/>
      <c r="G85" s="5">
        <f t="shared" ref="G85:G87" si="18">D85+E85+F85</f>
        <v>8064</v>
      </c>
      <c r="H85" s="5"/>
      <c r="I85" s="5"/>
      <c r="J85" s="5"/>
      <c r="K85" s="5"/>
      <c r="L85" s="5"/>
      <c r="M85" s="57">
        <f t="shared" si="17"/>
        <v>8064</v>
      </c>
    </row>
    <row r="86" spans="1:13" ht="15.75" customHeight="1" outlineLevel="1" x14ac:dyDescent="0.25">
      <c r="A86" s="56" t="s">
        <v>181</v>
      </c>
      <c r="B86" s="9" t="s">
        <v>182</v>
      </c>
      <c r="C86" s="9" t="s">
        <v>28</v>
      </c>
      <c r="D86" s="5">
        <v>19260</v>
      </c>
      <c r="E86" s="5"/>
      <c r="F86" s="5"/>
      <c r="G86" s="5">
        <f t="shared" si="18"/>
        <v>19260</v>
      </c>
      <c r="H86" s="5"/>
      <c r="I86" s="5"/>
      <c r="J86" s="5"/>
      <c r="K86" s="5"/>
      <c r="L86" s="5"/>
      <c r="M86" s="57">
        <f t="shared" si="17"/>
        <v>19260</v>
      </c>
    </row>
    <row r="87" spans="1:13" ht="15.75" customHeight="1" outlineLevel="1" x14ac:dyDescent="0.25">
      <c r="A87" s="56" t="s">
        <v>183</v>
      </c>
      <c r="B87" s="9" t="s">
        <v>184</v>
      </c>
      <c r="C87" s="9" t="s">
        <v>28</v>
      </c>
      <c r="D87" s="5"/>
      <c r="E87" s="5"/>
      <c r="F87" s="5">
        <v>11621.91</v>
      </c>
      <c r="G87" s="5">
        <f t="shared" si="18"/>
        <v>11621.91</v>
      </c>
      <c r="H87" s="5"/>
      <c r="I87" s="5"/>
      <c r="J87" s="5"/>
      <c r="K87" s="5"/>
      <c r="L87" s="5"/>
      <c r="M87" s="57">
        <f t="shared" si="17"/>
        <v>11621.91</v>
      </c>
    </row>
    <row r="88" spans="1:13" ht="15.75" customHeight="1" outlineLevel="1" x14ac:dyDescent="0.25">
      <c r="A88" s="56" t="s">
        <v>185</v>
      </c>
      <c r="B88" s="9" t="s">
        <v>186</v>
      </c>
      <c r="C88" s="9" t="s">
        <v>28</v>
      </c>
      <c r="D88" s="5"/>
      <c r="E88" s="5"/>
      <c r="F88" s="5"/>
      <c r="G88" s="5"/>
      <c r="H88" s="5"/>
      <c r="I88" s="5"/>
      <c r="J88" s="5"/>
      <c r="K88" s="5"/>
      <c r="L88" s="5">
        <v>15341.63</v>
      </c>
      <c r="M88" s="57">
        <f t="shared" si="17"/>
        <v>15341.63</v>
      </c>
    </row>
    <row r="89" spans="1:13" ht="15.75" customHeight="1" outlineLevel="1" x14ac:dyDescent="0.25">
      <c r="A89" s="56" t="s">
        <v>187</v>
      </c>
      <c r="B89" s="9" t="s">
        <v>188</v>
      </c>
      <c r="C89" s="9" t="s">
        <v>28</v>
      </c>
      <c r="D89" s="5"/>
      <c r="E89" s="5"/>
      <c r="F89" s="5"/>
      <c r="G89" s="5"/>
      <c r="H89" s="5"/>
      <c r="I89" s="5"/>
      <c r="J89" s="5"/>
      <c r="K89" s="5"/>
      <c r="L89" s="5">
        <v>26114</v>
      </c>
      <c r="M89" s="57">
        <f t="shared" si="17"/>
        <v>26114</v>
      </c>
    </row>
    <row r="90" spans="1:13" ht="15.75" customHeight="1" x14ac:dyDescent="0.25">
      <c r="A90" s="56" t="s">
        <v>189</v>
      </c>
      <c r="B90" s="18" t="s">
        <v>190</v>
      </c>
      <c r="C90" s="18"/>
      <c r="D90" s="21">
        <f t="shared" ref="D90:F90" si="19">+D88+D87+D86+D85+D84+D81+D80+D79+D78+D77+D76+D75+D74+D73+D82+D83</f>
        <v>19260</v>
      </c>
      <c r="E90" s="21">
        <f t="shared" si="19"/>
        <v>8064</v>
      </c>
      <c r="F90" s="21">
        <f t="shared" si="19"/>
        <v>11621.91</v>
      </c>
      <c r="G90" s="21">
        <f t="shared" ref="G90:J90" si="20">+G88+G87+G86+G85+G84+G81+G80+G79+G78+G77+G76+G75+G74+G73+G82+G83+G89</f>
        <v>38945.910000000003</v>
      </c>
      <c r="H90" s="21">
        <f t="shared" si="20"/>
        <v>355119.05</v>
      </c>
      <c r="I90" s="21">
        <f t="shared" si="20"/>
        <v>16979.05</v>
      </c>
      <c r="J90" s="21">
        <f t="shared" si="20"/>
        <v>189439.49</v>
      </c>
      <c r="K90" s="21"/>
      <c r="L90" s="21">
        <f>+L88+L87+L86+L85+L84+L81+L80+L79+L78+L77+L76+L75+L74+L73+L82+L83+L89</f>
        <v>226860.28000000003</v>
      </c>
      <c r="M90" s="59">
        <f>SUM(M73:M89)</f>
        <v>827343.78000000014</v>
      </c>
    </row>
    <row r="91" spans="1:13" ht="15.75" customHeight="1" outlineLevel="2" x14ac:dyDescent="0.25">
      <c r="A91" s="56" t="s">
        <v>191</v>
      </c>
      <c r="B91" s="9" t="s">
        <v>192</v>
      </c>
      <c r="C91" s="9" t="s">
        <v>19</v>
      </c>
      <c r="D91" s="19"/>
      <c r="E91" s="19"/>
      <c r="F91" s="19"/>
      <c r="G91" s="19"/>
      <c r="H91" s="19"/>
      <c r="I91" s="19"/>
      <c r="J91" s="19"/>
      <c r="K91" s="19"/>
      <c r="L91" s="19"/>
      <c r="M91" s="60"/>
    </row>
    <row r="92" spans="1:13" ht="15.75" customHeight="1" outlineLevel="2" x14ac:dyDescent="0.25">
      <c r="A92" s="56" t="s">
        <v>193</v>
      </c>
      <c r="B92" s="18" t="s">
        <v>194</v>
      </c>
      <c r="C92" s="18"/>
      <c r="D92" s="22"/>
      <c r="E92" s="22"/>
      <c r="F92" s="22"/>
      <c r="G92" s="22">
        <f t="shared" ref="G92:L92" si="21">+G91</f>
        <v>0</v>
      </c>
      <c r="H92" s="22">
        <f t="shared" si="21"/>
        <v>0</v>
      </c>
      <c r="I92" s="22">
        <f t="shared" si="21"/>
        <v>0</v>
      </c>
      <c r="J92" s="22">
        <f t="shared" si="21"/>
        <v>0</v>
      </c>
      <c r="K92" s="22">
        <f t="shared" si="21"/>
        <v>0</v>
      </c>
      <c r="L92" s="22">
        <f t="shared" si="21"/>
        <v>0</v>
      </c>
      <c r="M92" s="62"/>
    </row>
    <row r="93" spans="1:13" ht="15.75" customHeight="1" outlineLevel="2" x14ac:dyDescent="0.25">
      <c r="A93" s="56" t="s">
        <v>195</v>
      </c>
      <c r="B93" s="9" t="s">
        <v>196</v>
      </c>
      <c r="C93" s="9" t="s">
        <v>28</v>
      </c>
      <c r="D93" s="5"/>
      <c r="E93" s="5"/>
      <c r="F93" s="5"/>
      <c r="G93" s="5"/>
      <c r="H93" s="5"/>
      <c r="I93" s="5"/>
      <c r="J93" s="5"/>
      <c r="K93" s="5"/>
      <c r="L93" s="5">
        <v>128200</v>
      </c>
      <c r="M93" s="57">
        <f t="shared" ref="M93:M98" si="22">SUM(G93:L93)</f>
        <v>128200</v>
      </c>
    </row>
    <row r="94" spans="1:13" ht="15.75" customHeight="1" outlineLevel="2" x14ac:dyDescent="0.25">
      <c r="A94" s="56" t="s">
        <v>197</v>
      </c>
      <c r="B94" s="9" t="s">
        <v>198</v>
      </c>
      <c r="C94" s="9" t="s">
        <v>28</v>
      </c>
      <c r="D94" s="5"/>
      <c r="E94" s="5"/>
      <c r="F94" s="5"/>
      <c r="G94" s="5"/>
      <c r="H94" s="5"/>
      <c r="I94" s="5"/>
      <c r="J94" s="5"/>
      <c r="K94" s="5"/>
      <c r="L94" s="5">
        <v>9000</v>
      </c>
      <c r="M94" s="57">
        <f t="shared" si="22"/>
        <v>9000</v>
      </c>
    </row>
    <row r="95" spans="1:13" ht="15.75" customHeight="1" outlineLevel="1" x14ac:dyDescent="0.25">
      <c r="A95" s="56" t="s">
        <v>199</v>
      </c>
      <c r="B95" s="9" t="s">
        <v>200</v>
      </c>
      <c r="C95" s="9" t="s">
        <v>28</v>
      </c>
      <c r="D95" s="5">
        <v>600</v>
      </c>
      <c r="E95" s="5">
        <v>400</v>
      </c>
      <c r="F95" s="5">
        <v>200</v>
      </c>
      <c r="G95" s="5">
        <f>D95+E95+F95</f>
        <v>1200</v>
      </c>
      <c r="H95" s="5"/>
      <c r="I95" s="5"/>
      <c r="J95" s="5"/>
      <c r="K95" s="5"/>
      <c r="L95" s="5">
        <v>3000</v>
      </c>
      <c r="M95" s="57">
        <f t="shared" si="22"/>
        <v>4200</v>
      </c>
    </row>
    <row r="96" spans="1:13" ht="15.75" customHeight="1" outlineLevel="2" x14ac:dyDescent="0.25">
      <c r="A96" s="56" t="s">
        <v>201</v>
      </c>
      <c r="B96" s="9" t="s">
        <v>202</v>
      </c>
      <c r="C96" s="9" t="s">
        <v>28</v>
      </c>
      <c r="D96" s="5"/>
      <c r="E96" s="5"/>
      <c r="F96" s="5"/>
      <c r="G96" s="5"/>
      <c r="H96" s="5"/>
      <c r="I96" s="5"/>
      <c r="J96" s="5"/>
      <c r="K96" s="5"/>
      <c r="L96" s="5">
        <v>44000</v>
      </c>
      <c r="M96" s="57">
        <f t="shared" si="22"/>
        <v>44000</v>
      </c>
    </row>
    <row r="97" spans="1:13" ht="15.75" customHeight="1" outlineLevel="2" x14ac:dyDescent="0.25">
      <c r="A97" s="56" t="s">
        <v>203</v>
      </c>
      <c r="B97" s="9" t="s">
        <v>204</v>
      </c>
      <c r="C97" s="9" t="s">
        <v>28</v>
      </c>
      <c r="D97" s="5"/>
      <c r="E97" s="5"/>
      <c r="F97" s="5"/>
      <c r="G97" s="5"/>
      <c r="H97" s="5"/>
      <c r="I97" s="5"/>
      <c r="J97" s="5"/>
      <c r="K97" s="5"/>
      <c r="L97" s="5">
        <v>5000</v>
      </c>
      <c r="M97" s="57">
        <f t="shared" si="22"/>
        <v>5000</v>
      </c>
    </row>
    <row r="98" spans="1:13" ht="15.75" customHeight="1" outlineLevel="1" x14ac:dyDescent="0.25">
      <c r="A98" s="56" t="s">
        <v>205</v>
      </c>
      <c r="B98" s="9" t="s">
        <v>206</v>
      </c>
      <c r="C98" s="9" t="s">
        <v>19</v>
      </c>
      <c r="D98" s="5"/>
      <c r="E98" s="5"/>
      <c r="F98" s="5"/>
      <c r="G98" s="5"/>
      <c r="H98" s="5"/>
      <c r="I98" s="5"/>
      <c r="J98" s="5"/>
      <c r="K98" s="5"/>
      <c r="L98" s="5">
        <v>5000</v>
      </c>
      <c r="M98" s="57">
        <f t="shared" si="22"/>
        <v>5000</v>
      </c>
    </row>
    <row r="99" spans="1:13" ht="15.75" customHeight="1" x14ac:dyDescent="0.25">
      <c r="A99" s="56" t="s">
        <v>207</v>
      </c>
      <c r="B99" s="18" t="s">
        <v>208</v>
      </c>
      <c r="C99" s="18"/>
      <c r="D99" s="21">
        <f t="shared" ref="D99:F99" si="23">D98+D97+D96+D95+D94+D93</f>
        <v>600</v>
      </c>
      <c r="E99" s="21">
        <f t="shared" si="23"/>
        <v>400</v>
      </c>
      <c r="F99" s="21">
        <f t="shared" si="23"/>
        <v>200</v>
      </c>
      <c r="G99" s="21">
        <f>+G98+G97+G96+G95+G94+G93</f>
        <v>1200</v>
      </c>
      <c r="H99" s="21"/>
      <c r="I99" s="21"/>
      <c r="J99" s="21"/>
      <c r="K99" s="21"/>
      <c r="L99" s="21">
        <f>+L98+L97+L96+L95+L94+L93</f>
        <v>194200</v>
      </c>
      <c r="M99" s="59">
        <f>SUM(M93:M98)</f>
        <v>195400</v>
      </c>
    </row>
    <row r="100" spans="1:13" ht="15.75" customHeight="1" x14ac:dyDescent="0.25">
      <c r="A100" s="56" t="s">
        <v>209</v>
      </c>
      <c r="B100" s="23" t="s">
        <v>210</v>
      </c>
      <c r="C100" s="23"/>
      <c r="D100" s="23">
        <f t="shared" ref="D100:L100" si="24">+D99+D92+D90+D72+D70+D67+D30</f>
        <v>373406.17000000004</v>
      </c>
      <c r="E100" s="23">
        <f t="shared" si="24"/>
        <v>234926.24</v>
      </c>
      <c r="F100" s="23">
        <f t="shared" si="24"/>
        <v>71966.16</v>
      </c>
      <c r="G100" s="23">
        <f t="shared" si="24"/>
        <v>680298.57</v>
      </c>
      <c r="H100" s="23">
        <f t="shared" si="24"/>
        <v>959617.06</v>
      </c>
      <c r="I100" s="23">
        <f t="shared" si="24"/>
        <v>2092171.05</v>
      </c>
      <c r="J100" s="23">
        <f t="shared" si="24"/>
        <v>1039827.6799999999</v>
      </c>
      <c r="K100" s="23">
        <f t="shared" si="24"/>
        <v>758337.36</v>
      </c>
      <c r="L100" s="23">
        <f t="shared" si="24"/>
        <v>1170456.3900000001</v>
      </c>
      <c r="M100" s="63">
        <f>+M99+M90+M70+M67+M30+M72+M92</f>
        <v>6700708.1100000003</v>
      </c>
    </row>
    <row r="101" spans="1:13" ht="15.75" customHeight="1" outlineLevel="2" x14ac:dyDescent="0.25">
      <c r="A101" s="56" t="s">
        <v>211</v>
      </c>
      <c r="B101" s="9" t="s">
        <v>212</v>
      </c>
      <c r="C101" s="9" t="s">
        <v>19</v>
      </c>
      <c r="D101" s="5"/>
      <c r="E101" s="5"/>
      <c r="F101" s="5"/>
      <c r="G101" s="5"/>
      <c r="H101" s="5"/>
      <c r="I101" s="5"/>
      <c r="J101" s="5"/>
      <c r="K101" s="5"/>
      <c r="L101" s="5"/>
      <c r="M101" s="60"/>
    </row>
    <row r="102" spans="1:13" ht="15.75" customHeight="1" outlineLevel="2" x14ac:dyDescent="0.25">
      <c r="A102" s="56" t="s">
        <v>213</v>
      </c>
      <c r="B102" s="9" t="s">
        <v>214</v>
      </c>
      <c r="C102" s="9" t="s">
        <v>28</v>
      </c>
      <c r="D102" s="5"/>
      <c r="E102" s="5"/>
      <c r="F102" s="5"/>
      <c r="G102" s="5"/>
      <c r="H102" s="5"/>
      <c r="I102" s="5"/>
      <c r="J102" s="5"/>
      <c r="K102" s="5"/>
      <c r="L102" s="5"/>
      <c r="M102" s="57"/>
    </row>
    <row r="103" spans="1:13" ht="15.75" customHeight="1" outlineLevel="2" x14ac:dyDescent="0.25">
      <c r="A103" s="56" t="s">
        <v>215</v>
      </c>
      <c r="B103" s="9" t="s">
        <v>216</v>
      </c>
      <c r="C103" s="9" t="s">
        <v>28</v>
      </c>
      <c r="D103" s="5"/>
      <c r="E103" s="5"/>
      <c r="F103" s="5"/>
      <c r="G103" s="5"/>
      <c r="H103" s="5"/>
      <c r="I103" s="5"/>
      <c r="J103" s="5"/>
      <c r="K103" s="5"/>
      <c r="L103" s="5">
        <v>75500</v>
      </c>
      <c r="M103" s="57">
        <f t="shared" ref="M103:M104" si="25">+L103+K103+J103+I103+H103+G103</f>
        <v>75500</v>
      </c>
    </row>
    <row r="104" spans="1:13" ht="15.75" customHeight="1" outlineLevel="2" x14ac:dyDescent="0.25">
      <c r="A104" s="56" t="s">
        <v>217</v>
      </c>
      <c r="B104" s="9" t="s">
        <v>218</v>
      </c>
      <c r="C104" s="9" t="s">
        <v>19</v>
      </c>
      <c r="D104" s="5"/>
      <c r="E104" s="5"/>
      <c r="F104" s="5"/>
      <c r="G104" s="5"/>
      <c r="H104" s="5"/>
      <c r="I104" s="5"/>
      <c r="J104" s="5"/>
      <c r="K104" s="5"/>
      <c r="L104" s="5">
        <v>1000</v>
      </c>
      <c r="M104" s="57">
        <f t="shared" si="25"/>
        <v>1000</v>
      </c>
    </row>
    <row r="105" spans="1:13" ht="15.75" customHeight="1" outlineLevel="2" x14ac:dyDescent="0.25">
      <c r="A105" s="56" t="s">
        <v>219</v>
      </c>
      <c r="B105" s="18" t="s">
        <v>220</v>
      </c>
      <c r="C105" s="18"/>
      <c r="D105" s="22"/>
      <c r="E105" s="22"/>
      <c r="F105" s="22"/>
      <c r="G105" s="22"/>
      <c r="H105" s="22"/>
      <c r="I105" s="22"/>
      <c r="J105" s="22"/>
      <c r="K105" s="22"/>
      <c r="L105" s="22">
        <f>+L104+L103+L102+L101</f>
        <v>76500</v>
      </c>
      <c r="M105" s="62">
        <f>+M101+M102+M103+M104</f>
        <v>76500</v>
      </c>
    </row>
    <row r="106" spans="1:13" ht="15.75" customHeight="1" x14ac:dyDescent="0.25">
      <c r="A106" s="56" t="s">
        <v>221</v>
      </c>
      <c r="B106" s="23" t="s">
        <v>222</v>
      </c>
      <c r="C106" s="23"/>
      <c r="D106" s="23">
        <f t="shared" ref="D106:G106" si="26">+D22-D100</f>
        <v>38593.829999999958</v>
      </c>
      <c r="E106" s="23">
        <f t="shared" si="26"/>
        <v>9073.7600000000093</v>
      </c>
      <c r="F106" s="23">
        <f t="shared" si="26"/>
        <v>4033.8399999999965</v>
      </c>
      <c r="G106" s="23">
        <f t="shared" si="26"/>
        <v>51701.430000000051</v>
      </c>
      <c r="H106" s="23">
        <f t="shared" ref="H106:M106" si="27">+H22-H100-H105</f>
        <v>155957.10393442609</v>
      </c>
      <c r="I106" s="23">
        <f t="shared" si="27"/>
        <v>1530.9499999999534</v>
      </c>
      <c r="J106" s="23">
        <f t="shared" si="27"/>
        <v>359746.09049180336</v>
      </c>
      <c r="K106" s="23">
        <f t="shared" si="27"/>
        <v>10761.000655737706</v>
      </c>
      <c r="L106" s="24">
        <f t="shared" si="27"/>
        <v>-552032.69000000018</v>
      </c>
      <c r="M106" s="64">
        <f t="shared" si="27"/>
        <v>27663.885081967339</v>
      </c>
    </row>
    <row r="107" spans="1:13" ht="15.75" customHeight="1" outlineLevel="1" x14ac:dyDescent="0.25">
      <c r="A107" s="56" t="s">
        <v>223</v>
      </c>
      <c r="B107" s="9" t="s">
        <v>224</v>
      </c>
      <c r="C107" s="9" t="s">
        <v>19</v>
      </c>
      <c r="D107" s="19"/>
      <c r="E107" s="19"/>
      <c r="F107" s="19"/>
      <c r="G107" s="19"/>
      <c r="H107" s="19"/>
      <c r="I107" s="19"/>
      <c r="J107" s="19"/>
      <c r="K107" s="19"/>
      <c r="L107" s="10">
        <f t="shared" ref="L107:L108" si="28">M107</f>
        <v>6639.3324196721614</v>
      </c>
      <c r="M107" s="65">
        <f>M106*24%</f>
        <v>6639.3324196721614</v>
      </c>
    </row>
    <row r="108" spans="1:13" ht="15.75" customHeight="1" outlineLevel="1" x14ac:dyDescent="0.25">
      <c r="A108" s="56" t="s">
        <v>225</v>
      </c>
      <c r="B108" s="9" t="s">
        <v>226</v>
      </c>
      <c r="C108" s="9" t="s">
        <v>19</v>
      </c>
      <c r="D108" s="19"/>
      <c r="E108" s="19"/>
      <c r="F108" s="19"/>
      <c r="G108" s="19"/>
      <c r="H108" s="19"/>
      <c r="I108" s="19"/>
      <c r="J108" s="19"/>
      <c r="K108" s="19"/>
      <c r="L108" s="10">
        <f t="shared" si="28"/>
        <v>912.90820770492223</v>
      </c>
      <c r="M108" s="65">
        <f>M106*3.3%</f>
        <v>912.90820770492223</v>
      </c>
    </row>
    <row r="109" spans="1:13" ht="15.75" customHeight="1" x14ac:dyDescent="0.25">
      <c r="A109" s="56" t="s">
        <v>227</v>
      </c>
      <c r="B109" s="9" t="s">
        <v>228</v>
      </c>
      <c r="C109" s="23"/>
      <c r="D109" s="25">
        <f t="shared" ref="D109:M109" si="29">+D106-D107-D108</f>
        <v>38593.829999999958</v>
      </c>
      <c r="E109" s="25">
        <f t="shared" si="29"/>
        <v>9073.7600000000093</v>
      </c>
      <c r="F109" s="25">
        <f t="shared" si="29"/>
        <v>4033.8399999999965</v>
      </c>
      <c r="G109" s="25">
        <f t="shared" si="29"/>
        <v>51701.430000000051</v>
      </c>
      <c r="H109" s="23">
        <f t="shared" si="29"/>
        <v>155957.10393442609</v>
      </c>
      <c r="I109" s="25">
        <f t="shared" si="29"/>
        <v>1530.9499999999534</v>
      </c>
      <c r="J109" s="25">
        <f t="shared" si="29"/>
        <v>359746.09049180336</v>
      </c>
      <c r="K109" s="25">
        <f t="shared" si="29"/>
        <v>10761.000655737706</v>
      </c>
      <c r="L109" s="24">
        <f t="shared" si="29"/>
        <v>-559584.93062737724</v>
      </c>
      <c r="M109" s="64">
        <f t="shared" si="29"/>
        <v>20111.644454590256</v>
      </c>
    </row>
    <row r="110" spans="1:13" ht="15.75" customHeight="1" x14ac:dyDescent="0.25">
      <c r="A110" s="56" t="s">
        <v>229</v>
      </c>
      <c r="B110" s="9" t="s">
        <v>230</v>
      </c>
      <c r="C110" s="26"/>
      <c r="D110" s="26">
        <f t="shared" ref="D110:F110" si="30">$L$109*D113</f>
        <v>-80794.521822649258</v>
      </c>
      <c r="E110" s="26">
        <f t="shared" si="30"/>
        <v>-38755.103305938967</v>
      </c>
      <c r="F110" s="26">
        <f t="shared" si="30"/>
        <v>-7460.1440266277659</v>
      </c>
      <c r="G110" s="26">
        <f>D110+E110+F110</f>
        <v>-127009.769155216</v>
      </c>
      <c r="H110" s="26">
        <f t="shared" ref="H110:K110" si="31">$L$109*H113</f>
        <v>-164639.60256790469</v>
      </c>
      <c r="I110" s="26">
        <f t="shared" si="31"/>
        <v>-6394.8789618656147</v>
      </c>
      <c r="J110" s="26">
        <f t="shared" si="31"/>
        <v>-187560.4387613938</v>
      </c>
      <c r="K110" s="26">
        <f t="shared" si="31"/>
        <v>-73980.241180997196</v>
      </c>
      <c r="L110" s="26"/>
      <c r="M110" s="65"/>
    </row>
    <row r="111" spans="1:13" ht="15.75" customHeight="1" x14ac:dyDescent="0.25">
      <c r="A111" s="56" t="s">
        <v>231</v>
      </c>
      <c r="B111" s="27" t="s">
        <v>232</v>
      </c>
      <c r="C111" s="27"/>
      <c r="D111" s="27">
        <f t="shared" ref="D111:K111" si="32">D109+D110</f>
        <v>-42200.6918226493</v>
      </c>
      <c r="E111" s="27">
        <f t="shared" si="32"/>
        <v>-29681.343305938957</v>
      </c>
      <c r="F111" s="27">
        <f t="shared" si="32"/>
        <v>-3426.3040266277694</v>
      </c>
      <c r="G111" s="27">
        <f t="shared" si="32"/>
        <v>-75308.339155215945</v>
      </c>
      <c r="H111" s="27">
        <f t="shared" si="32"/>
        <v>-8682.4986334785935</v>
      </c>
      <c r="I111" s="27">
        <f t="shared" si="32"/>
        <v>-4863.9289618656612</v>
      </c>
      <c r="J111" s="27">
        <f t="shared" si="32"/>
        <v>172185.65173040956</v>
      </c>
      <c r="K111" s="27">
        <f t="shared" si="32"/>
        <v>-63219.240525259491</v>
      </c>
      <c r="L111" s="27"/>
      <c r="M111" s="66"/>
    </row>
    <row r="112" spans="1:13" ht="15.75" customHeight="1" x14ac:dyDescent="0.25">
      <c r="A112" s="56" t="s">
        <v>233</v>
      </c>
      <c r="B112" s="28" t="s">
        <v>234</v>
      </c>
      <c r="C112" s="28"/>
      <c r="D112" s="29">
        <f t="shared" ref="D112:F112" si="33">D22/$M$112</f>
        <v>6.0544856728791015E-2</v>
      </c>
      <c r="E112" s="29">
        <f t="shared" si="33"/>
        <v>3.5856662722876229E-2</v>
      </c>
      <c r="F112" s="29">
        <f t="shared" si="33"/>
        <v>1.1168468716961449E-2</v>
      </c>
      <c r="G112" s="29">
        <f t="shared" ref="G112:G113" si="34">D112+E112+F112</f>
        <v>0.1075699881686287</v>
      </c>
      <c r="H112" s="29">
        <f t="shared" ref="H112:L112" si="35">H22/$M$112</f>
        <v>0.16393756778094817</v>
      </c>
      <c r="I112" s="29">
        <f t="shared" si="35"/>
        <v>0.30767691170578448</v>
      </c>
      <c r="J112" s="29">
        <f t="shared" si="35"/>
        <v>0.20567231411601958</v>
      </c>
      <c r="K112" s="29">
        <f t="shared" si="35"/>
        <v>0.11302172343749922</v>
      </c>
      <c r="L112" s="29">
        <f t="shared" si="35"/>
        <v>0.10212149479111977</v>
      </c>
      <c r="M112" s="67">
        <f>M22</f>
        <v>6804871.9950819677</v>
      </c>
    </row>
    <row r="113" spans="1:13" ht="15.75" customHeight="1" thickBot="1" x14ac:dyDescent="0.3">
      <c r="A113" s="68" t="s">
        <v>235</v>
      </c>
      <c r="B113" s="69" t="s">
        <v>236</v>
      </c>
      <c r="C113" s="69"/>
      <c r="D113" s="70">
        <f t="shared" ref="D113:F113" si="36">D71/$M$113</f>
        <v>0.1443829477896531</v>
      </c>
      <c r="E113" s="70">
        <f t="shared" si="36"/>
        <v>6.9256874488183198E-2</v>
      </c>
      <c r="F113" s="70">
        <f t="shared" si="36"/>
        <v>1.3331567056789475E-2</v>
      </c>
      <c r="G113" s="70">
        <f t="shared" si="34"/>
        <v>0.22697138933462577</v>
      </c>
      <c r="H113" s="70">
        <f t="shared" ref="H113:K113" si="37">H71/$M$113</f>
        <v>0.29421736282876559</v>
      </c>
      <c r="I113" s="70">
        <f t="shared" si="37"/>
        <v>1.1427897021272556E-2</v>
      </c>
      <c r="J113" s="70">
        <f t="shared" si="37"/>
        <v>0.33517778713431556</v>
      </c>
      <c r="K113" s="70">
        <f t="shared" si="37"/>
        <v>0.13220556368102057</v>
      </c>
      <c r="L113" s="70"/>
      <c r="M113" s="71">
        <f>M72-L72</f>
        <v>1442960.15</v>
      </c>
    </row>
    <row r="114" spans="1:13" ht="15.75" customHeight="1" x14ac:dyDescent="0.25">
      <c r="A114" s="1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20"/>
    </row>
    <row r="115" spans="1:13" ht="15.75" customHeight="1" x14ac:dyDescent="0.25">
      <c r="A115" s="17"/>
      <c r="B115" s="1"/>
      <c r="C115" s="1"/>
      <c r="D115" s="1"/>
      <c r="E115" s="30"/>
      <c r="F115" s="1"/>
      <c r="G115" s="1"/>
      <c r="H115" s="1"/>
      <c r="I115" s="1"/>
      <c r="J115" s="1"/>
      <c r="K115" s="1"/>
      <c r="L115" s="1"/>
      <c r="M115" s="31"/>
    </row>
    <row r="116" spans="1:13" ht="15.75" customHeight="1" x14ac:dyDescent="0.25">
      <c r="A116" s="17"/>
      <c r="B116" s="1"/>
      <c r="C116" s="1"/>
      <c r="D116" s="1"/>
      <c r="E116" s="1"/>
      <c r="F116" s="1"/>
      <c r="G116" s="1"/>
      <c r="H116" s="30"/>
      <c r="I116" s="1"/>
      <c r="J116" s="30"/>
      <c r="K116" s="1"/>
      <c r="L116" s="1"/>
      <c r="M116" s="20"/>
    </row>
    <row r="117" spans="1:13" ht="15.75" customHeight="1" x14ac:dyDescent="0.25">
      <c r="A117" s="1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20"/>
    </row>
    <row r="118" spans="1:13" ht="15.75" customHeight="1" x14ac:dyDescent="0.25">
      <c r="A118" s="1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.75" customHeight="1" x14ac:dyDescent="0.25">
      <c r="A119" s="1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.75" customHeight="1" x14ac:dyDescent="0.25">
      <c r="A120" s="1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.75" customHeight="1" x14ac:dyDescent="0.25">
      <c r="A121" s="17"/>
      <c r="B121" s="1"/>
      <c r="C121" s="1"/>
      <c r="D121" s="1"/>
      <c r="E121" s="7">
        <f>28140/9*12</f>
        <v>37520</v>
      </c>
      <c r="F121" s="1"/>
      <c r="G121" s="1"/>
      <c r="H121" s="1"/>
      <c r="I121" s="1"/>
      <c r="J121" s="1"/>
      <c r="K121" s="1"/>
      <c r="L121" s="1"/>
      <c r="M121" s="1"/>
    </row>
    <row r="122" spans="1:13" ht="15.75" customHeight="1" x14ac:dyDescent="0.25">
      <c r="A122" s="1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.75" customHeight="1" x14ac:dyDescent="0.25">
      <c r="A123" s="1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.75" customHeight="1" x14ac:dyDescent="0.25">
      <c r="A124" s="1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.75" customHeight="1" x14ac:dyDescent="0.25">
      <c r="A125" s="1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.75" customHeight="1" x14ac:dyDescent="0.25">
      <c r="A126" s="1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.75" customHeight="1" x14ac:dyDescent="0.25">
      <c r="A127" s="17"/>
      <c r="B127" s="1"/>
      <c r="C127" s="1"/>
      <c r="D127" s="1"/>
      <c r="E127" s="1"/>
      <c r="F127" s="1"/>
      <c r="G127" s="1"/>
      <c r="H127" s="1"/>
      <c r="I127" s="32"/>
      <c r="J127" s="1"/>
      <c r="K127" s="1"/>
      <c r="L127" s="1"/>
      <c r="M127" s="1"/>
    </row>
    <row r="128" spans="1:13" ht="15.75" customHeight="1" x14ac:dyDescent="0.25">
      <c r="A128" s="1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.75" customHeight="1" x14ac:dyDescent="0.25">
      <c r="A129" s="1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.75" customHeight="1" x14ac:dyDescent="0.25">
      <c r="A130" s="1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.75" customHeight="1" x14ac:dyDescent="0.25">
      <c r="A131" s="1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.75" customHeight="1" x14ac:dyDescent="0.25">
      <c r="A132" s="1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20"/>
    </row>
    <row r="133" spans="1:13" ht="15.75" customHeight="1" x14ac:dyDescent="0.25">
      <c r="A133" s="1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20"/>
    </row>
    <row r="134" spans="1:13" ht="15.75" customHeight="1" x14ac:dyDescent="0.25">
      <c r="A134" s="1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20"/>
    </row>
    <row r="135" spans="1:13" ht="15.75" customHeight="1" x14ac:dyDescent="0.25">
      <c r="A135" s="1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20"/>
    </row>
    <row r="136" spans="1:13" ht="15.75" customHeight="1" x14ac:dyDescent="0.25">
      <c r="A136" s="1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20"/>
    </row>
    <row r="137" spans="1:13" ht="15.75" customHeight="1" x14ac:dyDescent="0.25">
      <c r="A137" s="1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20"/>
    </row>
    <row r="138" spans="1:13" ht="15.75" customHeight="1" x14ac:dyDescent="0.25">
      <c r="A138" s="1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20"/>
    </row>
    <row r="139" spans="1:13" ht="15.75" customHeight="1" x14ac:dyDescent="0.25">
      <c r="A139" s="1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20"/>
    </row>
    <row r="140" spans="1:13" ht="15.75" customHeight="1" x14ac:dyDescent="0.25">
      <c r="A140" s="1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20"/>
    </row>
    <row r="141" spans="1:13" ht="15.75" customHeight="1" x14ac:dyDescent="0.25">
      <c r="A141" s="1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20"/>
    </row>
    <row r="142" spans="1:13" ht="15.75" customHeight="1" x14ac:dyDescent="0.25">
      <c r="A142" s="1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20"/>
    </row>
    <row r="143" spans="1:13" ht="15.75" customHeight="1" x14ac:dyDescent="0.25">
      <c r="A143" s="1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20"/>
    </row>
    <row r="144" spans="1:13" ht="15.75" customHeight="1" x14ac:dyDescent="0.25">
      <c r="A144" s="1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20"/>
    </row>
    <row r="145" spans="1:13" ht="15.75" customHeight="1" x14ac:dyDescent="0.25">
      <c r="A145" s="1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20"/>
    </row>
    <row r="146" spans="1:13" ht="15.75" customHeight="1" x14ac:dyDescent="0.25">
      <c r="A146" s="1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20"/>
    </row>
    <row r="147" spans="1:13" ht="15.75" customHeight="1" x14ac:dyDescent="0.25">
      <c r="A147" s="1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20"/>
    </row>
    <row r="148" spans="1:13" ht="15.75" customHeight="1" x14ac:dyDescent="0.25">
      <c r="A148" s="1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20"/>
    </row>
    <row r="149" spans="1:13" ht="15.75" customHeight="1" x14ac:dyDescent="0.25">
      <c r="A149" s="1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20"/>
    </row>
    <row r="150" spans="1:13" ht="15.75" customHeight="1" x14ac:dyDescent="0.25">
      <c r="A150" s="1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20"/>
    </row>
    <row r="151" spans="1:13" ht="15.75" customHeight="1" x14ac:dyDescent="0.25">
      <c r="A151" s="1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20"/>
    </row>
    <row r="152" spans="1:13" ht="15.75" customHeight="1" x14ac:dyDescent="0.25">
      <c r="A152" s="1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20"/>
    </row>
    <row r="153" spans="1:13" ht="15.75" customHeight="1" x14ac:dyDescent="0.25">
      <c r="A153" s="1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20"/>
    </row>
    <row r="154" spans="1:13" ht="15.75" customHeight="1" x14ac:dyDescent="0.25">
      <c r="A154" s="1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20"/>
    </row>
    <row r="155" spans="1:13" ht="15.75" customHeight="1" x14ac:dyDescent="0.25">
      <c r="A155" s="1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20"/>
    </row>
    <row r="156" spans="1:13" ht="15.75" customHeight="1" x14ac:dyDescent="0.25">
      <c r="A156" s="1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20"/>
    </row>
    <row r="157" spans="1:13" ht="15.75" customHeight="1" x14ac:dyDescent="0.25">
      <c r="A157" s="1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20"/>
    </row>
    <row r="158" spans="1:13" ht="15.75" customHeight="1" x14ac:dyDescent="0.25">
      <c r="A158" s="1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20"/>
    </row>
    <row r="159" spans="1:13" ht="15.75" customHeight="1" x14ac:dyDescent="0.25">
      <c r="A159" s="1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20"/>
    </row>
    <row r="160" spans="1:13" ht="15.75" customHeight="1" x14ac:dyDescent="0.25">
      <c r="A160" s="1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20"/>
    </row>
    <row r="161" spans="1:13" ht="15.75" customHeight="1" x14ac:dyDescent="0.25">
      <c r="A161" s="1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20"/>
    </row>
    <row r="162" spans="1:13" ht="15.75" customHeight="1" x14ac:dyDescent="0.25">
      <c r="A162" s="1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20"/>
    </row>
    <row r="163" spans="1:13" ht="15.75" customHeight="1" x14ac:dyDescent="0.25">
      <c r="A163" s="1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20"/>
    </row>
    <row r="164" spans="1:13" ht="15.75" customHeight="1" x14ac:dyDescent="0.25">
      <c r="A164" s="1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20"/>
    </row>
    <row r="165" spans="1:13" ht="15.75" customHeight="1" x14ac:dyDescent="0.25">
      <c r="A165" s="1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20"/>
    </row>
    <row r="166" spans="1:13" ht="15.75" customHeight="1" x14ac:dyDescent="0.25">
      <c r="A166" s="1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20"/>
    </row>
    <row r="167" spans="1:13" ht="15.75" customHeight="1" x14ac:dyDescent="0.25">
      <c r="A167" s="1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20"/>
    </row>
    <row r="168" spans="1:13" ht="15.75" customHeight="1" x14ac:dyDescent="0.25">
      <c r="A168" s="1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20"/>
    </row>
    <row r="169" spans="1:13" ht="15.75" customHeight="1" x14ac:dyDescent="0.25">
      <c r="A169" s="1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20"/>
    </row>
    <row r="170" spans="1:13" ht="15.75" customHeight="1" x14ac:dyDescent="0.25">
      <c r="A170" s="1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20"/>
    </row>
    <row r="171" spans="1:13" ht="15.75" customHeight="1" x14ac:dyDescent="0.25">
      <c r="A171" s="1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20"/>
    </row>
    <row r="172" spans="1:13" ht="15.75" customHeight="1" x14ac:dyDescent="0.25">
      <c r="A172" s="1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20"/>
    </row>
    <row r="173" spans="1:13" ht="15.75" customHeight="1" x14ac:dyDescent="0.25">
      <c r="A173" s="1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20"/>
    </row>
    <row r="174" spans="1:13" ht="15.75" customHeight="1" x14ac:dyDescent="0.25">
      <c r="A174" s="1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20"/>
    </row>
    <row r="175" spans="1:13" ht="15.75" customHeight="1" x14ac:dyDescent="0.25">
      <c r="A175" s="1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20"/>
    </row>
    <row r="176" spans="1:13" ht="15.75" customHeight="1" x14ac:dyDescent="0.25">
      <c r="A176" s="1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20"/>
    </row>
    <row r="177" spans="1:13" ht="15.75" customHeight="1" x14ac:dyDescent="0.25">
      <c r="A177" s="1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20"/>
    </row>
    <row r="178" spans="1:13" ht="15.75" customHeight="1" x14ac:dyDescent="0.25">
      <c r="A178" s="1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20"/>
    </row>
    <row r="179" spans="1:13" ht="15.75" customHeight="1" x14ac:dyDescent="0.25">
      <c r="A179" s="1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20"/>
    </row>
    <row r="180" spans="1:13" ht="15.75" customHeight="1" x14ac:dyDescent="0.25">
      <c r="A180" s="1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20"/>
    </row>
    <row r="181" spans="1:13" ht="15.75" customHeight="1" x14ac:dyDescent="0.25">
      <c r="A181" s="1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20"/>
    </row>
    <row r="182" spans="1:13" ht="15.75" customHeight="1" x14ac:dyDescent="0.25">
      <c r="A182" s="1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20"/>
    </row>
    <row r="183" spans="1:13" ht="15.75" customHeight="1" x14ac:dyDescent="0.25">
      <c r="A183" s="1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20"/>
    </row>
    <row r="184" spans="1:13" ht="15.75" customHeight="1" x14ac:dyDescent="0.25">
      <c r="A184" s="1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20"/>
    </row>
    <row r="185" spans="1:13" ht="15.75" customHeight="1" x14ac:dyDescent="0.25">
      <c r="A185" s="1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20"/>
    </row>
    <row r="186" spans="1:13" ht="15.75" customHeight="1" x14ac:dyDescent="0.25">
      <c r="A186" s="1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20"/>
    </row>
    <row r="187" spans="1:13" ht="15.75" customHeight="1" x14ac:dyDescent="0.25">
      <c r="A187" s="1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20"/>
    </row>
    <row r="188" spans="1:13" ht="15.75" customHeight="1" x14ac:dyDescent="0.25">
      <c r="A188" s="1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20"/>
    </row>
    <row r="189" spans="1:13" ht="15.75" customHeight="1" x14ac:dyDescent="0.25">
      <c r="A189" s="1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20"/>
    </row>
    <row r="190" spans="1:13" ht="15.75" customHeight="1" x14ac:dyDescent="0.25">
      <c r="A190" s="1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20"/>
    </row>
    <row r="191" spans="1:13" ht="15.75" customHeight="1" x14ac:dyDescent="0.25">
      <c r="A191" s="1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20"/>
    </row>
    <row r="192" spans="1:13" ht="15.75" customHeight="1" x14ac:dyDescent="0.25">
      <c r="A192" s="1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20"/>
    </row>
    <row r="193" spans="1:13" ht="15.75" customHeight="1" x14ac:dyDescent="0.25">
      <c r="A193" s="1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20"/>
    </row>
    <row r="194" spans="1:13" ht="15.75" customHeight="1" x14ac:dyDescent="0.25">
      <c r="A194" s="1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20"/>
    </row>
    <row r="195" spans="1:13" ht="15.75" customHeight="1" x14ac:dyDescent="0.25">
      <c r="A195" s="1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20"/>
    </row>
    <row r="196" spans="1:13" ht="15.75" customHeight="1" x14ac:dyDescent="0.25">
      <c r="A196" s="1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20"/>
    </row>
    <row r="197" spans="1:13" ht="15.75" customHeight="1" x14ac:dyDescent="0.25">
      <c r="A197" s="1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20"/>
    </row>
    <row r="198" spans="1:13" ht="15.75" customHeight="1" x14ac:dyDescent="0.25">
      <c r="A198" s="1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20"/>
    </row>
    <row r="199" spans="1:13" ht="15.75" customHeight="1" x14ac:dyDescent="0.25">
      <c r="A199" s="1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20"/>
    </row>
    <row r="200" spans="1:13" ht="15.75" customHeight="1" x14ac:dyDescent="0.25">
      <c r="A200" s="1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20"/>
    </row>
    <row r="201" spans="1:13" ht="15.75" customHeight="1" x14ac:dyDescent="0.25">
      <c r="A201" s="1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20"/>
    </row>
    <row r="202" spans="1:13" ht="15.75" customHeight="1" x14ac:dyDescent="0.25">
      <c r="A202" s="1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20"/>
    </row>
    <row r="203" spans="1:13" ht="15.75" customHeight="1" x14ac:dyDescent="0.25">
      <c r="A203" s="1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20"/>
    </row>
    <row r="204" spans="1:13" ht="15.75" customHeight="1" x14ac:dyDescent="0.25">
      <c r="A204" s="1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20"/>
    </row>
    <row r="205" spans="1:13" ht="15.75" customHeight="1" x14ac:dyDescent="0.25">
      <c r="A205" s="1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20"/>
    </row>
    <row r="206" spans="1:13" ht="15.75" customHeight="1" x14ac:dyDescent="0.25">
      <c r="A206" s="1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20"/>
    </row>
    <row r="207" spans="1:13" ht="15.75" customHeight="1" x14ac:dyDescent="0.25">
      <c r="A207" s="1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20"/>
    </row>
    <row r="208" spans="1:13" ht="15.75" customHeight="1" x14ac:dyDescent="0.25">
      <c r="A208" s="1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20"/>
    </row>
    <row r="209" spans="1:13" ht="15.75" customHeight="1" x14ac:dyDescent="0.25">
      <c r="A209" s="1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20"/>
    </row>
    <row r="210" spans="1:13" ht="15.75" customHeight="1" x14ac:dyDescent="0.25">
      <c r="A210" s="1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20"/>
    </row>
    <row r="211" spans="1:13" ht="15.75" customHeight="1" x14ac:dyDescent="0.25">
      <c r="A211" s="1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20"/>
    </row>
    <row r="212" spans="1:13" ht="15.75" customHeight="1" x14ac:dyDescent="0.25">
      <c r="A212" s="1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20"/>
    </row>
    <row r="213" spans="1:13" ht="15.75" customHeight="1" x14ac:dyDescent="0.25">
      <c r="A213" s="1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20"/>
    </row>
    <row r="214" spans="1:13" ht="15.75" customHeight="1" x14ac:dyDescent="0.25">
      <c r="A214" s="1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20"/>
    </row>
    <row r="215" spans="1:13" ht="15.75" customHeight="1" x14ac:dyDescent="0.25">
      <c r="A215" s="1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20"/>
    </row>
    <row r="216" spans="1:13" ht="15.75" customHeight="1" x14ac:dyDescent="0.25">
      <c r="A216" s="1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20"/>
    </row>
    <row r="217" spans="1:13" ht="15.75" customHeight="1" x14ac:dyDescent="0.25">
      <c r="A217" s="1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20"/>
    </row>
    <row r="218" spans="1:13" ht="15.75" customHeight="1" x14ac:dyDescent="0.25">
      <c r="A218" s="1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20"/>
    </row>
    <row r="219" spans="1:13" ht="15.75" customHeight="1" x14ac:dyDescent="0.25">
      <c r="A219" s="1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20"/>
    </row>
    <row r="220" spans="1:13" ht="15.75" customHeight="1" x14ac:dyDescent="0.25">
      <c r="A220" s="1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20"/>
    </row>
    <row r="221" spans="1:13" ht="15.75" customHeight="1" x14ac:dyDescent="0.25">
      <c r="A221" s="1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20"/>
    </row>
    <row r="222" spans="1:13" ht="15.75" customHeight="1" x14ac:dyDescent="0.25">
      <c r="A222" s="1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20"/>
    </row>
    <row r="223" spans="1:13" ht="15.75" customHeight="1" x14ac:dyDescent="0.25">
      <c r="A223" s="1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20"/>
    </row>
    <row r="224" spans="1:13" ht="15.75" customHeight="1" x14ac:dyDescent="0.25">
      <c r="A224" s="1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20"/>
    </row>
    <row r="225" spans="1:13" ht="15.75" customHeight="1" x14ac:dyDescent="0.25">
      <c r="A225" s="1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20"/>
    </row>
    <row r="226" spans="1:13" ht="15.75" customHeight="1" x14ac:dyDescent="0.25">
      <c r="A226" s="1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20"/>
    </row>
    <row r="227" spans="1:13" ht="15.75" customHeight="1" x14ac:dyDescent="0.25">
      <c r="A227" s="1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20"/>
    </row>
    <row r="228" spans="1:13" ht="15.75" customHeight="1" x14ac:dyDescent="0.25">
      <c r="A228" s="1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20"/>
    </row>
    <row r="229" spans="1:13" ht="15.75" customHeight="1" x14ac:dyDescent="0.25">
      <c r="A229" s="1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20"/>
    </row>
    <row r="230" spans="1:13" ht="15.75" customHeight="1" x14ac:dyDescent="0.25">
      <c r="A230" s="1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20"/>
    </row>
    <row r="231" spans="1:13" ht="15.75" customHeight="1" x14ac:dyDescent="0.25">
      <c r="A231" s="1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20"/>
    </row>
    <row r="232" spans="1:13" ht="15.75" customHeight="1" x14ac:dyDescent="0.25">
      <c r="A232" s="1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20"/>
    </row>
    <row r="233" spans="1:13" ht="15.75" customHeight="1" x14ac:dyDescent="0.25">
      <c r="A233" s="1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20"/>
    </row>
    <row r="234" spans="1:13" ht="15.75" customHeight="1" x14ac:dyDescent="0.25">
      <c r="A234" s="1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20"/>
    </row>
    <row r="235" spans="1:13" ht="15.75" customHeight="1" x14ac:dyDescent="0.25">
      <c r="A235" s="1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20"/>
    </row>
    <row r="236" spans="1:13" ht="15.75" customHeight="1" x14ac:dyDescent="0.25">
      <c r="A236" s="1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20"/>
    </row>
    <row r="237" spans="1:13" ht="15.75" customHeight="1" x14ac:dyDescent="0.25">
      <c r="A237" s="1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20"/>
    </row>
    <row r="238" spans="1:13" ht="15.75" customHeight="1" x14ac:dyDescent="0.25">
      <c r="A238" s="1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20"/>
    </row>
    <row r="239" spans="1:13" ht="15.75" customHeight="1" x14ac:dyDescent="0.25">
      <c r="A239" s="1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20"/>
    </row>
    <row r="240" spans="1:13" ht="15.75" customHeight="1" x14ac:dyDescent="0.25">
      <c r="A240" s="1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20"/>
    </row>
    <row r="241" spans="1:13" ht="15.75" customHeight="1" x14ac:dyDescent="0.25">
      <c r="A241" s="1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20"/>
    </row>
    <row r="242" spans="1:13" ht="15.75" customHeight="1" x14ac:dyDescent="0.25">
      <c r="A242" s="1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20"/>
    </row>
    <row r="243" spans="1:13" ht="15.75" customHeight="1" x14ac:dyDescent="0.25">
      <c r="A243" s="1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20"/>
    </row>
    <row r="244" spans="1:13" ht="15.75" customHeight="1" x14ac:dyDescent="0.25">
      <c r="A244" s="1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20"/>
    </row>
    <row r="245" spans="1:13" ht="15.75" customHeight="1" x14ac:dyDescent="0.25">
      <c r="A245" s="1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20"/>
    </row>
    <row r="246" spans="1:13" ht="15.75" customHeight="1" x14ac:dyDescent="0.25">
      <c r="A246" s="1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20"/>
    </row>
    <row r="247" spans="1:13" ht="15.75" customHeight="1" x14ac:dyDescent="0.25">
      <c r="A247" s="1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20"/>
    </row>
    <row r="248" spans="1:13" ht="15.75" customHeight="1" x14ac:dyDescent="0.25">
      <c r="A248" s="1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20"/>
    </row>
    <row r="249" spans="1:13" ht="15.75" customHeight="1" x14ac:dyDescent="0.25">
      <c r="A249" s="1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20"/>
    </row>
    <row r="250" spans="1:13" ht="15.75" customHeight="1" x14ac:dyDescent="0.25">
      <c r="A250" s="1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20"/>
    </row>
    <row r="251" spans="1:13" ht="15.75" customHeight="1" x14ac:dyDescent="0.25">
      <c r="A251" s="1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20"/>
    </row>
    <row r="252" spans="1:13" ht="15.75" customHeight="1" x14ac:dyDescent="0.25">
      <c r="A252" s="1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20"/>
    </row>
    <row r="253" spans="1:13" ht="15.75" customHeight="1" x14ac:dyDescent="0.25">
      <c r="A253" s="1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20"/>
    </row>
    <row r="254" spans="1:13" ht="15.75" customHeight="1" x14ac:dyDescent="0.25">
      <c r="A254" s="1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20"/>
    </row>
    <row r="255" spans="1:13" ht="15.75" customHeight="1" x14ac:dyDescent="0.25">
      <c r="A255" s="1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20"/>
    </row>
    <row r="256" spans="1:13" ht="15.75" customHeight="1" x14ac:dyDescent="0.25">
      <c r="A256" s="1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20"/>
    </row>
    <row r="257" spans="1:13" ht="15.75" customHeight="1" x14ac:dyDescent="0.25">
      <c r="A257" s="1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20"/>
    </row>
    <row r="258" spans="1:13" ht="15.75" customHeight="1" x14ac:dyDescent="0.25">
      <c r="A258" s="1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20"/>
    </row>
    <row r="259" spans="1:13" ht="15.75" customHeight="1" x14ac:dyDescent="0.25">
      <c r="A259" s="1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20"/>
    </row>
    <row r="260" spans="1:13" ht="15.75" customHeight="1" x14ac:dyDescent="0.25">
      <c r="A260" s="1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20"/>
    </row>
    <row r="261" spans="1:13" ht="15.75" customHeight="1" x14ac:dyDescent="0.25">
      <c r="A261" s="1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20"/>
    </row>
    <row r="262" spans="1:13" ht="15.75" customHeight="1" x14ac:dyDescent="0.25">
      <c r="A262" s="1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20"/>
    </row>
    <row r="263" spans="1:13" ht="15.75" customHeight="1" x14ac:dyDescent="0.25">
      <c r="A263" s="1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20"/>
    </row>
    <row r="264" spans="1:13" ht="15.75" customHeight="1" x14ac:dyDescent="0.25">
      <c r="A264" s="1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20"/>
    </row>
    <row r="265" spans="1:13" ht="15.75" customHeight="1" x14ac:dyDescent="0.25">
      <c r="A265" s="1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20"/>
    </row>
    <row r="266" spans="1:13" ht="15.75" customHeight="1" x14ac:dyDescent="0.25">
      <c r="A266" s="1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20"/>
    </row>
    <row r="267" spans="1:13" ht="15.75" customHeight="1" x14ac:dyDescent="0.25">
      <c r="A267" s="1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20"/>
    </row>
    <row r="268" spans="1:13" ht="15.75" customHeight="1" x14ac:dyDescent="0.25">
      <c r="A268" s="1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20"/>
    </row>
    <row r="269" spans="1:13" ht="15.75" customHeight="1" x14ac:dyDescent="0.25">
      <c r="A269" s="1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20"/>
    </row>
    <row r="270" spans="1:13" ht="15.75" customHeight="1" x14ac:dyDescent="0.25">
      <c r="A270" s="1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20"/>
    </row>
    <row r="271" spans="1:13" ht="15.75" customHeight="1" x14ac:dyDescent="0.25">
      <c r="A271" s="1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20"/>
    </row>
    <row r="272" spans="1:13" ht="15.75" customHeight="1" x14ac:dyDescent="0.25">
      <c r="A272" s="1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20"/>
    </row>
    <row r="273" spans="1:13" ht="15.75" customHeight="1" x14ac:dyDescent="0.25">
      <c r="A273" s="1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20"/>
    </row>
    <row r="274" spans="1:13" ht="15.75" customHeight="1" x14ac:dyDescent="0.25">
      <c r="A274" s="1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20"/>
    </row>
    <row r="275" spans="1:13" ht="15.75" customHeight="1" x14ac:dyDescent="0.25">
      <c r="A275" s="1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20"/>
    </row>
    <row r="276" spans="1:13" ht="15.75" customHeight="1" x14ac:dyDescent="0.25">
      <c r="A276" s="1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20"/>
    </row>
    <row r="277" spans="1:13" ht="15.75" customHeight="1" x14ac:dyDescent="0.25">
      <c r="A277" s="1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20"/>
    </row>
    <row r="278" spans="1:13" ht="15.75" customHeight="1" x14ac:dyDescent="0.25">
      <c r="A278" s="1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20"/>
    </row>
    <row r="279" spans="1:13" ht="15.75" customHeight="1" x14ac:dyDescent="0.25">
      <c r="A279" s="1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20"/>
    </row>
    <row r="280" spans="1:13" ht="15.75" customHeight="1" x14ac:dyDescent="0.25">
      <c r="A280" s="1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20"/>
    </row>
    <row r="281" spans="1:13" ht="15.75" customHeight="1" x14ac:dyDescent="0.25">
      <c r="A281" s="1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20"/>
    </row>
    <row r="282" spans="1:13" ht="15.75" customHeight="1" x14ac:dyDescent="0.25">
      <c r="A282" s="1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20"/>
    </row>
    <row r="283" spans="1:13" ht="15.75" customHeight="1" x14ac:dyDescent="0.25">
      <c r="A283" s="1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20"/>
    </row>
    <row r="284" spans="1:13" ht="15.75" customHeight="1" x14ac:dyDescent="0.25">
      <c r="A284" s="1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20"/>
    </row>
    <row r="285" spans="1:13" ht="15.75" customHeight="1" x14ac:dyDescent="0.25">
      <c r="A285" s="1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20"/>
    </row>
    <row r="286" spans="1:13" ht="15.75" customHeight="1" x14ac:dyDescent="0.25">
      <c r="A286" s="1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20"/>
    </row>
    <row r="287" spans="1:13" ht="15.75" customHeight="1" x14ac:dyDescent="0.25">
      <c r="A287" s="1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20"/>
    </row>
    <row r="288" spans="1:13" ht="15.75" customHeight="1" x14ac:dyDescent="0.25">
      <c r="A288" s="1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20"/>
    </row>
    <row r="289" spans="1:13" ht="15.75" customHeight="1" x14ac:dyDescent="0.25">
      <c r="A289" s="1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20"/>
    </row>
    <row r="290" spans="1:13" ht="15.75" customHeight="1" x14ac:dyDescent="0.25">
      <c r="A290" s="1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20"/>
    </row>
    <row r="291" spans="1:13" ht="15.75" customHeight="1" x14ac:dyDescent="0.25">
      <c r="A291" s="1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20"/>
    </row>
    <row r="292" spans="1:13" ht="15.75" customHeight="1" x14ac:dyDescent="0.25">
      <c r="A292" s="1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20"/>
    </row>
    <row r="293" spans="1:13" ht="15.75" customHeight="1" x14ac:dyDescent="0.25">
      <c r="A293" s="1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20"/>
    </row>
    <row r="294" spans="1:13" ht="15.75" customHeight="1" x14ac:dyDescent="0.25">
      <c r="A294" s="1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20"/>
    </row>
    <row r="295" spans="1:13" ht="15.75" customHeight="1" x14ac:dyDescent="0.25">
      <c r="A295" s="1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20"/>
    </row>
    <row r="296" spans="1:13" ht="15.75" customHeight="1" x14ac:dyDescent="0.25">
      <c r="A296" s="1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20"/>
    </row>
    <row r="297" spans="1:13" ht="15.75" customHeight="1" x14ac:dyDescent="0.25">
      <c r="A297" s="1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20"/>
    </row>
    <row r="298" spans="1:13" ht="15.75" customHeight="1" x14ac:dyDescent="0.25">
      <c r="A298" s="1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20"/>
    </row>
    <row r="299" spans="1:13" ht="15.75" customHeight="1" x14ac:dyDescent="0.25">
      <c r="A299" s="1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20"/>
    </row>
    <row r="300" spans="1:13" ht="15.75" customHeight="1" x14ac:dyDescent="0.25">
      <c r="A300" s="1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20"/>
    </row>
    <row r="301" spans="1:13" ht="15.75" customHeight="1" x14ac:dyDescent="0.25">
      <c r="A301" s="1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20"/>
    </row>
    <row r="302" spans="1:13" ht="15.75" customHeight="1" x14ac:dyDescent="0.25">
      <c r="A302" s="1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20"/>
    </row>
    <row r="303" spans="1:13" ht="15.75" customHeight="1" x14ac:dyDescent="0.25">
      <c r="A303" s="1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20"/>
    </row>
    <row r="304" spans="1:13" ht="15.75" customHeight="1" x14ac:dyDescent="0.25">
      <c r="A304" s="1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20"/>
    </row>
    <row r="305" spans="1:13" ht="15.75" customHeight="1" x14ac:dyDescent="0.25">
      <c r="A305" s="1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20"/>
    </row>
    <row r="306" spans="1:13" ht="15.75" customHeight="1" x14ac:dyDescent="0.25">
      <c r="A306" s="1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20"/>
    </row>
    <row r="307" spans="1:13" ht="15.75" customHeight="1" x14ac:dyDescent="0.25">
      <c r="A307" s="1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20"/>
    </row>
    <row r="308" spans="1:13" ht="15.75" customHeight="1" x14ac:dyDescent="0.25">
      <c r="A308" s="1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20"/>
    </row>
    <row r="309" spans="1:13" ht="15.75" customHeight="1" x14ac:dyDescent="0.25">
      <c r="A309" s="1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20"/>
    </row>
    <row r="310" spans="1:13" ht="15.75" customHeight="1" x14ac:dyDescent="0.25">
      <c r="A310" s="1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20"/>
    </row>
    <row r="311" spans="1:13" ht="15.75" customHeight="1" x14ac:dyDescent="0.25">
      <c r="A311" s="1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20"/>
    </row>
    <row r="312" spans="1:13" ht="15.75" customHeight="1" x14ac:dyDescent="0.25">
      <c r="A312" s="1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20"/>
    </row>
    <row r="313" spans="1:13" ht="15.75" customHeight="1" x14ac:dyDescent="0.25">
      <c r="A313" s="1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20"/>
    </row>
    <row r="314" spans="1:13" ht="15.75" customHeight="1" x14ac:dyDescent="0.25">
      <c r="A314" s="1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20"/>
    </row>
    <row r="315" spans="1:13" ht="15.75" customHeight="1" x14ac:dyDescent="0.25">
      <c r="A315" s="1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20"/>
    </row>
    <row r="316" spans="1:13" ht="15.75" customHeight="1" x14ac:dyDescent="0.25">
      <c r="A316" s="1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20"/>
    </row>
    <row r="317" spans="1:13" ht="15.75" customHeight="1" x14ac:dyDescent="0.25">
      <c r="A317" s="1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20"/>
    </row>
    <row r="318" spans="1:13" ht="15.75" customHeight="1" x14ac:dyDescent="0.25">
      <c r="A318" s="1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20"/>
    </row>
    <row r="319" spans="1:13" ht="15.75" customHeight="1" x14ac:dyDescent="0.25">
      <c r="A319" s="1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20"/>
    </row>
    <row r="320" spans="1:13" ht="15.75" customHeight="1" x14ac:dyDescent="0.25">
      <c r="A320" s="1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20"/>
    </row>
    <row r="321" spans="1:13" ht="15.75" customHeight="1" x14ac:dyDescent="0.25">
      <c r="A321" s="1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20"/>
    </row>
    <row r="322" spans="1:13" ht="15.75" customHeight="1" x14ac:dyDescent="0.25"/>
    <row r="323" spans="1:13" ht="15.75" customHeight="1" x14ac:dyDescent="0.25"/>
    <row r="324" spans="1:13" ht="15.75" customHeight="1" x14ac:dyDescent="0.25"/>
    <row r="325" spans="1:13" ht="15.75" customHeight="1" x14ac:dyDescent="0.25"/>
    <row r="326" spans="1:13" ht="15.75" customHeight="1" x14ac:dyDescent="0.25"/>
    <row r="327" spans="1:13" ht="15.75" customHeight="1" x14ac:dyDescent="0.25"/>
    <row r="328" spans="1:13" ht="15.75" customHeight="1" x14ac:dyDescent="0.25"/>
    <row r="329" spans="1:13" ht="15.75" customHeight="1" x14ac:dyDescent="0.25"/>
    <row r="330" spans="1:13" ht="15.75" customHeight="1" x14ac:dyDescent="0.25"/>
    <row r="331" spans="1:13" ht="15.75" customHeight="1" x14ac:dyDescent="0.25"/>
    <row r="332" spans="1:13" ht="15.75" customHeight="1" x14ac:dyDescent="0.25"/>
    <row r="333" spans="1:13" ht="15.75" customHeight="1" x14ac:dyDescent="0.25"/>
    <row r="334" spans="1:13" ht="15.75" customHeight="1" x14ac:dyDescent="0.25"/>
    <row r="335" spans="1:13" ht="15.75" customHeight="1" x14ac:dyDescent="0.25"/>
    <row r="336" spans="1:13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ustomSheetViews>
    <customSheetView guid="{990F686F-9C68-48B3-82D8-CA5F8049FD91}" filter="1" showAutoFilter="1">
      <pageMargins left="0.7" right="0.7" top="0.75" bottom="0.75" header="0.3" footer="0.3"/>
      <autoFilter ref="A1:M22" xr:uid="{3452E192-E98B-45F8-8650-ECE6CE5C6594}"/>
      <extLst>
        <ext uri="GoogleSheetsCustomDataVersion1">
          <go:sheetsCustomData xmlns:go="http://customooxmlschemas.google.com/" filterViewId="1309720133"/>
        </ext>
      </extLst>
    </customSheetView>
  </customSheetViews>
  <mergeCells count="4">
    <mergeCell ref="A1:B1"/>
    <mergeCell ref="A2:M2"/>
    <mergeCell ref="A23:M23"/>
    <mergeCell ref="A25:M25"/>
  </mergeCells>
  <printOptions horizontalCentered="1"/>
  <pageMargins left="0.39370078740157483" right="0" top="0.35433070866141736" bottom="0.47244094488188981" header="0" footer="0"/>
  <pageSetup paperSize="8" orientation="portrait" cellComments="atEnd"/>
  <ignoredErrors>
    <ignoredError sqref="G110:G113" formula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POA 2026 previsionale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Parazza</dc:creator>
  <cp:lastModifiedBy>Grazia Fantini</cp:lastModifiedBy>
  <dcterms:created xsi:type="dcterms:W3CDTF">2025-10-14T07:39:44Z</dcterms:created>
  <dcterms:modified xsi:type="dcterms:W3CDTF">2026-01-05T13:25:12Z</dcterms:modified>
</cp:coreProperties>
</file>